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codeName="EstaPastaDeTrabalho" defaultThemeVersion="124226"/>
  <mc:AlternateContent xmlns:mc="http://schemas.openxmlformats.org/markup-compatibility/2006">
    <mc:Choice Requires="x15">
      <x15ac:absPath xmlns:x15ac="http://schemas.microsoft.com/office/spreadsheetml/2010/11/ac" url="D:\PREGÕES\Motorista\"/>
    </mc:Choice>
  </mc:AlternateContent>
  <xr:revisionPtr revIDLastSave="0" documentId="13_ncr:1_{145ED6C6-8B69-431A-A1D5-2AF13EF60073}" xr6:coauthVersionLast="45" xr6:coauthVersionMax="45" xr10:uidLastSave="{00000000-0000-0000-0000-000000000000}"/>
  <bookViews>
    <workbookView xWindow="28680" yWindow="-120" windowWidth="25440" windowHeight="15390" xr2:uid="{00000000-000D-0000-FFFF-FFFF00000000}"/>
  </bookViews>
  <sheets>
    <sheet name="ORIENTAÇÕES" sheetId="125" r:id="rId1"/>
    <sheet name="RESUMO" sheetId="128" r:id="rId2"/>
    <sheet name="RESUMO ANALÍTICO" sheetId="129" r:id="rId3"/>
    <sheet name="TABELA APOIO" sheetId="99" r:id="rId4"/>
    <sheet name="BENEFÍCIOS" sheetId="98" r:id="rId5"/>
    <sheet name="INSUMOS" sheetId="110" r:id="rId6"/>
    <sheet name="CUSTOS VARIÁVEIS" sheetId="130" r:id="rId7"/>
    <sheet name="Motorista" sheetId="117" r:id="rId8"/>
  </sheets>
  <externalReferences>
    <externalReference r:id="rId9"/>
  </externalReference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1" hidden="1">RESUMO!$B$15:$H$16</definedName>
    <definedName name="_xlnm.Print_Area" localSheetId="4">BENEFÍCIOS!$A$1:$L$57</definedName>
    <definedName name="_xlnm.Print_Area" localSheetId="6">'CUSTOS VARIÁVEIS'!$A$1:$P$45</definedName>
    <definedName name="_xlnm.Print_Area" localSheetId="5">INSUMOS!$A$1:$L$43</definedName>
    <definedName name="_xlnm.Print_Area" localSheetId="7">Motorista!$A$1:$J$143</definedName>
    <definedName name="_xlnm.Print_Area" localSheetId="0">ORIENTAÇÕES!$A$1:$J$52</definedName>
    <definedName name="_xlnm.Print_Area" localSheetId="1">RESUMO!$A$1:$I$34</definedName>
    <definedName name="_xlnm.Print_Area" localSheetId="2">'RESUMO ANALÍTICO'!$A$1:$H$37</definedName>
    <definedName name="_xlnm.Print_Area" localSheetId="3">'TABELA APOIO'!$A$1:$M$125</definedName>
    <definedName name="Despesas" localSheetId="4">[1]Efetivo!#REF!</definedName>
    <definedName name="Despesas" localSheetId="5">[1]Efetivo!#REF!</definedName>
    <definedName name="Despesas" localSheetId="7">[1]Efetivo!#REF!</definedName>
    <definedName name="Despesas" localSheetId="3">[1]Efetivo!#REF!</definedName>
    <definedName name="Despesas">[1]Efetivo!#REF!</definedName>
    <definedName name="EQUIPAMENTO" localSheetId="5">[1]Efetivo!#REF!</definedName>
    <definedName name="EQUIPAMENTO" localSheetId="7">[1]Efetivo!#REF!</definedName>
    <definedName name="EQUIPAMENTO">[1]Efetivo!#REF!</definedName>
    <definedName name="Excel_BuiltIn_Print_Area_2">"$#REF!.$A$1:$J$73"</definedName>
    <definedName name="LAVAND" localSheetId="5">[1]Efetivo!#REF!</definedName>
    <definedName name="LAVAND" localSheetId="7">[1]Efetivo!#REF!</definedName>
    <definedName name="LAVAND" localSheetId="1">[1]Efetivo!#REF!</definedName>
    <definedName name="LAVAND">[1]Efetivo!#REF!</definedName>
    <definedName name="MAT_LAVAND" localSheetId="5">[1]Efetivo!#REF!</definedName>
    <definedName name="MAT_LAVAND" localSheetId="7">[1]Efetivo!#REF!</definedName>
    <definedName name="MAT_LAVAND" localSheetId="1">[1]Efetivo!#REF!</definedName>
    <definedName name="MAT_LAVAND">[1]Efetivo!#REF!</definedName>
    <definedName name="Não" localSheetId="4">[1]Efetivo!#REF!</definedName>
    <definedName name="Não" localSheetId="5">[1]Efetivo!#REF!</definedName>
    <definedName name="Não" localSheetId="7">[1]Efetivo!#REF!</definedName>
    <definedName name="Não" localSheetId="0">[1]Efetivo!#REF!</definedName>
    <definedName name="Não" localSheetId="1">[1]Efetivo!#REF!</definedName>
    <definedName name="Não" localSheetId="3">[1]Efetivo!#REF!</definedName>
    <definedName name="Não">[1]Efetivo!#REF!</definedName>
    <definedName name="Servente">[1]Efetivo!#REF!</definedName>
    <definedName name="Sim" localSheetId="4">[1]Efetivo!#REF!</definedName>
    <definedName name="Sim" localSheetId="5">[1]Efetivo!#REF!</definedName>
    <definedName name="Sim" localSheetId="7">[1]Efetivo!#REF!</definedName>
    <definedName name="Sim" localSheetId="0">[1]Efetivo!#REF!</definedName>
    <definedName name="Sim" localSheetId="1">[1]Efetivo!#REF!</definedName>
    <definedName name="Sim" localSheetId="3">[1]Efetivo!#REF!</definedName>
    <definedName name="Sim">[1]Efetivo!#REF!</definedName>
    <definedName name="TESTE" localSheetId="4">[1]Efetivo!#REF!</definedName>
    <definedName name="TESTE" localSheetId="5">[1]Efetivo!#REF!</definedName>
    <definedName name="TESTE" localSheetId="7">[1]Efetivo!#REF!</definedName>
    <definedName name="TESTE" localSheetId="0">[1]Efetivo!#REF!</definedName>
    <definedName name="TESTE" localSheetId="1">[1]Efetivo!#REF!</definedName>
    <definedName name="TESTE" localSheetId="3">[1]Efetivo!#REF!</definedName>
    <definedName name="TESTE">[1]Efetivo!#REF!</definedName>
    <definedName name="Tratorista">[1]Efetivo!#REF!</definedName>
    <definedName name="Veiculos" localSheetId="4">[1]Efetivo!#REF!</definedName>
    <definedName name="Veiculos" localSheetId="5">[1]Efetivo!#REF!</definedName>
    <definedName name="Veiculos" localSheetId="7">[1]Efetivo!#REF!</definedName>
    <definedName name="Veiculos" localSheetId="0">[1]Efetivo!#REF!</definedName>
    <definedName name="Veiculos" localSheetId="1">[1]Efetivo!#REF!</definedName>
    <definedName name="Veiculos" localSheetId="3">[1]Efetivo!#REF!</definedName>
    <definedName name="Veiculos">[1]Efetivo!#REF!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130" l="1"/>
  <c r="H23" i="129"/>
  <c r="H22" i="129"/>
  <c r="G22" i="129"/>
  <c r="F31" i="129"/>
  <c r="F30" i="129"/>
  <c r="E31" i="129"/>
  <c r="E30" i="129"/>
  <c r="I27" i="98"/>
  <c r="J31" i="99"/>
  <c r="H22" i="130" l="1"/>
  <c r="G22" i="130"/>
  <c r="G23" i="130" s="1"/>
  <c r="C23" i="130"/>
  <c r="H23" i="130" l="1"/>
  <c r="J21" i="110"/>
  <c r="J19" i="110"/>
  <c r="D43" i="130" l="1"/>
  <c r="C43" i="130"/>
  <c r="C35" i="130"/>
  <c r="M42" i="130"/>
  <c r="L42" i="130"/>
  <c r="I121" i="99"/>
  <c r="I22" i="130" s="1"/>
  <c r="J23" i="130" s="1"/>
  <c r="M34" i="130"/>
  <c r="L34" i="130"/>
  <c r="D35" i="130"/>
  <c r="I23" i="130" l="1"/>
  <c r="F23" i="129"/>
  <c r="G23" i="129" s="1"/>
  <c r="N34" i="130"/>
  <c r="N42" i="130"/>
  <c r="F37" i="98"/>
  <c r="G32" i="98" l="1"/>
  <c r="D18" i="99" l="1"/>
  <c r="D103" i="99" s="1"/>
  <c r="J24" i="110" l="1"/>
  <c r="K24" i="110" s="1"/>
  <c r="J25" i="110"/>
  <c r="K25" i="110" s="1"/>
  <c r="J26" i="110"/>
  <c r="K26" i="110" s="1"/>
  <c r="J27" i="110"/>
  <c r="K27" i="110" s="1"/>
  <c r="J28" i="110"/>
  <c r="K28" i="110" s="1"/>
  <c r="J29" i="110"/>
  <c r="K29" i="110" s="1"/>
  <c r="H12" i="110"/>
  <c r="C42" i="98" l="1"/>
  <c r="C37" i="98"/>
  <c r="C32" i="98"/>
  <c r="C27" i="98"/>
  <c r="B8" i="129"/>
  <c r="J12" i="130"/>
  <c r="D12" i="130"/>
  <c r="B10" i="130"/>
  <c r="B6" i="130"/>
  <c r="B4" i="130"/>
  <c r="B3" i="130"/>
  <c r="B2" i="130"/>
  <c r="B1" i="130"/>
  <c r="F35" i="130"/>
  <c r="H35" i="130" s="1"/>
  <c r="B6" i="129"/>
  <c r="B4" i="129"/>
  <c r="B3" i="129"/>
  <c r="B2" i="129"/>
  <c r="B1" i="129"/>
  <c r="F43" i="130" l="1"/>
  <c r="G43" i="130" s="1"/>
  <c r="H43" i="130" s="1"/>
  <c r="J20" i="110" l="1"/>
  <c r="J24" i="99"/>
  <c r="C31" i="99" l="1"/>
  <c r="B31" i="99"/>
  <c r="C24" i="99"/>
  <c r="B24" i="99"/>
  <c r="D31" i="99"/>
  <c r="D24" i="99"/>
  <c r="I87" i="99" l="1"/>
  <c r="I88" i="99"/>
  <c r="I89" i="99"/>
  <c r="I90" i="99"/>
  <c r="I86" i="99"/>
  <c r="H54" i="99" l="1"/>
  <c r="I25" i="117" l="1"/>
  <c r="G42" i="98" l="1"/>
  <c r="I48" i="98" s="1"/>
  <c r="J22" i="110" l="1"/>
  <c r="K22" i="110" s="1"/>
  <c r="J23" i="110"/>
  <c r="K23" i="110" s="1"/>
  <c r="D38" i="99"/>
  <c r="D98" i="99" l="1"/>
  <c r="F97" i="99"/>
  <c r="G97" i="99"/>
  <c r="H97" i="99"/>
  <c r="G27" i="98" l="1"/>
  <c r="I24" i="117"/>
  <c r="I47" i="98" l="1"/>
  <c r="D12" i="110" l="1"/>
  <c r="B6" i="117" l="1"/>
  <c r="B4" i="110"/>
  <c r="B4" i="98"/>
  <c r="B4" i="99"/>
  <c r="B2" i="117"/>
  <c r="B1" i="117"/>
  <c r="B2" i="99"/>
  <c r="B6" i="110"/>
  <c r="B3" i="110"/>
  <c r="B3" i="98"/>
  <c r="B6" i="98"/>
  <c r="B2" i="110"/>
  <c r="B2" i="128"/>
  <c r="B1" i="110"/>
  <c r="B1" i="98"/>
  <c r="B1" i="99"/>
  <c r="F47" i="98" l="1"/>
  <c r="H18" i="117"/>
  <c r="H16" i="117"/>
  <c r="H10" i="117"/>
  <c r="B3" i="117"/>
  <c r="B3" i="99"/>
  <c r="H9" i="117"/>
  <c r="H20" i="98" l="1"/>
  <c r="H12" i="99" l="1"/>
  <c r="D12" i="99"/>
  <c r="G37" i="98" l="1"/>
  <c r="H48" i="98" s="1"/>
  <c r="H47" i="98"/>
  <c r="G47" i="98"/>
  <c r="E47" i="98"/>
  <c r="K21" i="110" l="1"/>
  <c r="K20" i="110"/>
  <c r="K19" i="110" l="1"/>
  <c r="K30" i="110" s="1"/>
  <c r="J20" i="98"/>
  <c r="K20" i="98" s="1"/>
  <c r="J12" i="98"/>
  <c r="D12" i="98"/>
  <c r="B2" i="98"/>
  <c r="I109" i="117" l="1"/>
  <c r="I113" i="117" s="1"/>
  <c r="C20" i="98"/>
  <c r="C48" i="98" s="1"/>
  <c r="E38" i="99" l="1"/>
  <c r="I23" i="117" l="1"/>
  <c r="H38" i="99"/>
  <c r="E98" i="99" s="1"/>
  <c r="B6" i="99"/>
  <c r="B6" i="128"/>
  <c r="B8" i="128"/>
  <c r="B4" i="128"/>
  <c r="B3" i="128"/>
  <c r="B1" i="128"/>
  <c r="H98" i="99" l="1"/>
  <c r="G98" i="99"/>
  <c r="F98" i="99"/>
  <c r="J71" i="99"/>
  <c r="J73" i="99"/>
  <c r="I98" i="99" l="1"/>
  <c r="J72" i="99"/>
  <c r="H138" i="117" l="1"/>
  <c r="H137" i="117"/>
  <c r="H136" i="117"/>
  <c r="H135" i="117"/>
  <c r="H134" i="117"/>
  <c r="H131" i="117"/>
  <c r="H130" i="117"/>
  <c r="H97" i="117"/>
  <c r="H77" i="117"/>
  <c r="H50" i="117"/>
  <c r="H49" i="117"/>
  <c r="H48" i="117"/>
  <c r="H47" i="117"/>
  <c r="H46" i="117"/>
  <c r="H44" i="117"/>
  <c r="H43" i="117"/>
  <c r="H132" i="117" l="1"/>
  <c r="B10" i="110" l="1"/>
  <c r="H75" i="117" l="1"/>
  <c r="G46" i="99"/>
  <c r="G45" i="99"/>
  <c r="G47" i="99" s="1"/>
  <c r="I34" i="130" l="1"/>
  <c r="I35" i="130" s="1"/>
  <c r="I42" i="130"/>
  <c r="I43" i="130" s="1"/>
  <c r="H35" i="117"/>
  <c r="H36" i="117"/>
  <c r="H37" i="117" l="1"/>
  <c r="G48" i="98"/>
  <c r="I57" i="117" l="1"/>
  <c r="K48" i="98"/>
  <c r="H45" i="117"/>
  <c r="H51" i="117" s="1"/>
  <c r="H38" i="117" s="1"/>
  <c r="I29" i="117" l="1"/>
  <c r="I35" i="117" l="1"/>
  <c r="I36" i="117"/>
  <c r="I43" i="117"/>
  <c r="I119" i="117"/>
  <c r="I49" i="117"/>
  <c r="I50" i="117"/>
  <c r="I48" i="117"/>
  <c r="I45" i="117"/>
  <c r="I47" i="117"/>
  <c r="I46" i="117"/>
  <c r="I44" i="117"/>
  <c r="I77" i="117"/>
  <c r="I75" i="117"/>
  <c r="I96" i="117"/>
  <c r="I97" i="117" s="1"/>
  <c r="I102" i="117" s="1"/>
  <c r="F48" i="98"/>
  <c r="I37" i="117" l="1"/>
  <c r="I38" i="117" s="1"/>
  <c r="I56" i="117"/>
  <c r="I58" i="117"/>
  <c r="I51" i="117"/>
  <c r="I65" i="117" s="1"/>
  <c r="I39" i="117" l="1"/>
  <c r="I64" i="117" s="1"/>
  <c r="E48" i="98"/>
  <c r="J48" i="98" l="1"/>
  <c r="K98" i="99" s="1"/>
  <c r="I55" i="117"/>
  <c r="I123" i="117" l="1"/>
  <c r="I124" i="117" s="1"/>
  <c r="H73" i="117" l="1"/>
  <c r="I73" i="117" s="1"/>
  <c r="H74" i="117" l="1"/>
  <c r="I74" i="117" s="1"/>
  <c r="H60" i="99"/>
  <c r="J42" i="130" s="1"/>
  <c r="J43" i="130" s="1"/>
  <c r="J97" i="99" l="1"/>
  <c r="J98" i="99" s="1"/>
  <c r="L98" i="99" s="1"/>
  <c r="J34" i="130"/>
  <c r="J35" i="130" s="1"/>
  <c r="J74" i="99"/>
  <c r="H76" i="117" l="1"/>
  <c r="I76" i="117" s="1"/>
  <c r="I78" i="117" s="1"/>
  <c r="I121" i="117" s="1"/>
  <c r="J76" i="99"/>
  <c r="K34" i="130" l="1"/>
  <c r="K35" i="130" s="1"/>
  <c r="K42" i="130"/>
  <c r="K43" i="130" s="1"/>
  <c r="I59" i="117"/>
  <c r="L43" i="130" l="1"/>
  <c r="M43" i="130" s="1"/>
  <c r="L35" i="130"/>
  <c r="M35" i="130" s="1"/>
  <c r="M98" i="99"/>
  <c r="J85" i="99" s="1"/>
  <c r="I60" i="117"/>
  <c r="I66" i="117" s="1"/>
  <c r="I67" i="117" s="1"/>
  <c r="I120" i="117" s="1"/>
  <c r="O35" i="130" l="1"/>
  <c r="N35" i="130" s="1"/>
  <c r="F21" i="129"/>
  <c r="G21" i="129" s="1"/>
  <c r="O43" i="130"/>
  <c r="J90" i="99"/>
  <c r="I90" i="117" s="1"/>
  <c r="J91" i="99"/>
  <c r="I91" i="117" s="1"/>
  <c r="I85" i="117"/>
  <c r="J88" i="99"/>
  <c r="I88" i="117" s="1"/>
  <c r="J86" i="99"/>
  <c r="I86" i="117" s="1"/>
  <c r="J87" i="99"/>
  <c r="I87" i="117" s="1"/>
  <c r="J89" i="99"/>
  <c r="I89" i="117" s="1"/>
  <c r="H21" i="129" l="1"/>
  <c r="H24" i="129" s="1"/>
  <c r="G24" i="129"/>
  <c r="G30" i="129" s="1"/>
  <c r="H30" i="129" s="1"/>
  <c r="F22" i="129"/>
  <c r="N43" i="130"/>
  <c r="I92" i="117"/>
  <c r="I101" i="117" s="1"/>
  <c r="I103" i="117" s="1"/>
  <c r="I122" i="117" s="1"/>
  <c r="I130" i="117" s="1"/>
  <c r="I131" i="117" l="1"/>
  <c r="I141" i="117" s="1"/>
  <c r="F16" i="129" l="1"/>
  <c r="G16" i="129" s="1"/>
  <c r="I136" i="117"/>
  <c r="I137" i="117"/>
  <c r="I135" i="117"/>
  <c r="I134" i="117"/>
  <c r="I138" i="117"/>
  <c r="I132" i="117"/>
  <c r="I139" i="117" s="1"/>
  <c r="H16" i="129" l="1"/>
  <c r="G29" i="129"/>
  <c r="G32" i="129" s="1"/>
  <c r="H29" i="129" l="1"/>
  <c r="H32" i="129" s="1"/>
  <c r="G34" i="129"/>
  <c r="F16" i="128" s="1"/>
  <c r="G16" i="128" s="1"/>
  <c r="H16" i="1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J23" authorId="0" shapeId="0" xr:uid="{00000000-0006-0000-0600-000001000000}">
      <text>
        <r>
          <rPr>
            <b/>
            <sz val="9"/>
            <color indexed="81"/>
            <rFont val="Segoe UI"/>
            <family val="2"/>
          </rPr>
          <t>Usuario:</t>
        </r>
        <r>
          <rPr>
            <sz val="9"/>
            <color indexed="81"/>
            <rFont val="Segoe UI"/>
            <family val="2"/>
          </rPr>
          <t xml:space="preserve">
= (Custo direto + custo indireto + Lucro) / (1-% T)</t>
        </r>
      </text>
    </comment>
    <comment ref="O35" authorId="0" shapeId="0" xr:uid="{00000000-0006-0000-0600-000002000000}">
      <text>
        <r>
          <rPr>
            <b/>
            <sz val="9"/>
            <color indexed="81"/>
            <rFont val="Segoe UI"/>
            <family val="2"/>
          </rPr>
          <t>Usuario:</t>
        </r>
        <r>
          <rPr>
            <sz val="9"/>
            <color indexed="81"/>
            <rFont val="Segoe UI"/>
            <family val="2"/>
          </rPr>
          <t xml:space="preserve">
= (Custo direto + custo indireto + Lucro) / (1-% T)</t>
        </r>
      </text>
    </comment>
    <comment ref="O43" authorId="0" shapeId="0" xr:uid="{00000000-0006-0000-0600-000003000000}">
      <text>
        <r>
          <rPr>
            <b/>
            <sz val="9"/>
            <color indexed="81"/>
            <rFont val="Segoe UI"/>
            <family val="2"/>
          </rPr>
          <t>Usuario:</t>
        </r>
        <r>
          <rPr>
            <sz val="9"/>
            <color indexed="81"/>
            <rFont val="Segoe UI"/>
            <family val="2"/>
          </rPr>
          <t xml:space="preserve">
= (Custo direto + custo indireto + Lucro) / (1-%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tc={B4E51DC7-D3F9-4DF7-A886-EC96C4C0065C}</author>
  </authors>
  <commentList>
    <comment ref="I141" authorId="0" shapeId="0" xr:uid="{00000000-0006-0000-0700-000001000000}">
      <text>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text>
    </comment>
  </commentList>
</comments>
</file>

<file path=xl/sharedStrings.xml><?xml version="1.0" encoding="utf-8"?>
<sst xmlns="http://schemas.openxmlformats.org/spreadsheetml/2006/main" count="730" uniqueCount="443">
  <si>
    <t>B</t>
  </si>
  <si>
    <t>C</t>
  </si>
  <si>
    <t>E</t>
  </si>
  <si>
    <t>IDENTIFICAÇÃO DO SERVIÇO</t>
  </si>
  <si>
    <t>UNIDADE DE MEDIDA</t>
  </si>
  <si>
    <t>COMPOSIÇÃO DA REMUNERAÇÃO</t>
  </si>
  <si>
    <t>A</t>
  </si>
  <si>
    <t>D</t>
  </si>
  <si>
    <t>F</t>
  </si>
  <si>
    <t>G</t>
  </si>
  <si>
    <t>H</t>
  </si>
  <si>
    <t>4.1</t>
  </si>
  <si>
    <t>INCRA</t>
  </si>
  <si>
    <t>FGTS</t>
  </si>
  <si>
    <t>SEBRAE</t>
  </si>
  <si>
    <t>Total</t>
  </si>
  <si>
    <t>4.2</t>
  </si>
  <si>
    <t>Afastamento Maternidade</t>
  </si>
  <si>
    <t>Aviso Prévio Indenizado</t>
  </si>
  <si>
    <t>TOTAL</t>
  </si>
  <si>
    <t>Custos Indiretos</t>
  </si>
  <si>
    <t>SUBTOTAL</t>
  </si>
  <si>
    <t>12 Meses</t>
  </si>
  <si>
    <t>MÓDULO 1 - COMPOSIÇÃO DA REMUNERAÇÃO</t>
  </si>
  <si>
    <t>Outros (Especificar)</t>
  </si>
  <si>
    <t>Incidência do FGTS sobre Aviso Prévio Indenizado</t>
  </si>
  <si>
    <t>Salário Base</t>
  </si>
  <si>
    <t>Referência</t>
  </si>
  <si>
    <t xml:space="preserve">Valor - R$ </t>
  </si>
  <si>
    <t>Adicional Noturno</t>
  </si>
  <si>
    <t>Lucro</t>
  </si>
  <si>
    <t>Sub-Itens</t>
  </si>
  <si>
    <t>Mensal</t>
  </si>
  <si>
    <t>Custos Indiretos (Estimativa - Máxima)</t>
  </si>
  <si>
    <t>Tributos (Estimativa - Máxima)</t>
  </si>
  <si>
    <t xml:space="preserve">Data da Apresentação da Proposta (Dia / Mês / Ano) </t>
  </si>
  <si>
    <t>Município / UF</t>
  </si>
  <si>
    <t xml:space="preserve">Número de Meses de Execução Contratual </t>
  </si>
  <si>
    <t>Data Base da Categoria (Dia/Mês/Ano)</t>
  </si>
  <si>
    <t>CAMPINAS/SP</t>
  </si>
  <si>
    <t>DESCRIÇÃO</t>
  </si>
  <si>
    <t>ITEM</t>
  </si>
  <si>
    <t>Não aplicável</t>
  </si>
  <si>
    <t>Categoria</t>
  </si>
  <si>
    <t>Percentual</t>
  </si>
  <si>
    <t>Valor</t>
  </si>
  <si>
    <t>(%) Percentual</t>
  </si>
  <si>
    <t>(%) Desconto sobre salário base</t>
  </si>
  <si>
    <t>Custo Vale Refeição</t>
  </si>
  <si>
    <t>Custo efetivo</t>
  </si>
  <si>
    <t>B - Vale Refeição</t>
  </si>
  <si>
    <t>C - Cesta Básica</t>
  </si>
  <si>
    <t>Encargos Percentual</t>
  </si>
  <si>
    <t>INSS - empregador</t>
  </si>
  <si>
    <t>Salário-Educação</t>
  </si>
  <si>
    <t>SAT- GIL/RAT</t>
  </si>
  <si>
    <t xml:space="preserve">TOTAL </t>
  </si>
  <si>
    <t xml:space="preserve">Aviso Prévio Trabalhado </t>
  </si>
  <si>
    <t>Licença Paternidade</t>
  </si>
  <si>
    <t>Valor Unitário Médio</t>
  </si>
  <si>
    <t>RAT</t>
  </si>
  <si>
    <t>FAP</t>
  </si>
  <si>
    <t>FAP = fator previdenciario do licitante (conforme GFIP)</t>
  </si>
  <si>
    <t>SESI / SESC</t>
  </si>
  <si>
    <t>SENAI / SENAC</t>
  </si>
  <si>
    <t>Multa do FGTS e CS do Aviso Prévio Indenizado e Aviso Prévio Trabalhado sobre o total da remuneração, conforme Art. 19-A e Anexo VII da IN 02/2008 - 5%</t>
  </si>
  <si>
    <t>Percentual (%)</t>
  </si>
  <si>
    <t>Tipo de Provisão</t>
  </si>
  <si>
    <t>[(1/12) x5%]</t>
  </si>
  <si>
    <t xml:space="preserve">Estimativa de 5% de funcionários demitidos conforme manual MP. </t>
  </si>
  <si>
    <t>8% sobre percentual de aviso prévio indenizado, que incidirá no total da remuneração</t>
  </si>
  <si>
    <t>[8%*0,42%]</t>
  </si>
  <si>
    <t>Estimativa de 95% de aviso trabalhado. Considerado a redução de 7 dias ou de 2h por dia. Percentual relativo a contrato de 12 meses</t>
  </si>
  <si>
    <t>[(7/30)/12meses]*95%</t>
  </si>
  <si>
    <t>Incidência dos encargos previdenciarios e FGTS</t>
  </si>
  <si>
    <t>Tributos Federais</t>
  </si>
  <si>
    <t>Tributos Estaduais</t>
  </si>
  <si>
    <t>Tributos Municipais</t>
  </si>
  <si>
    <t>Se houver, especificar</t>
  </si>
  <si>
    <t xml:space="preserve">Razão Social 
Licitante: </t>
  </si>
  <si>
    <t>CNPJ:</t>
  </si>
  <si>
    <t>XX/XX/XXXX</t>
  </si>
  <si>
    <t>Especificar:</t>
  </si>
  <si>
    <t xml:space="preserve">Outros Tributos (Especificar) </t>
  </si>
  <si>
    <t>Se houver, especificar e encaminhar documentação comprobatória</t>
  </si>
  <si>
    <t>OBSERVAÇÕES (Utilizar este campo para eventuais informações que o licitante achar pertinente).</t>
  </si>
  <si>
    <t xml:space="preserve">PLANILHA REFERENCIAL DE CUSTO E FORMAÇÃO DE PREÇO </t>
  </si>
  <si>
    <t>Empresa Licitante</t>
  </si>
  <si>
    <t>Lei 8666/1993 - Lei de Licitações e Contratos</t>
  </si>
  <si>
    <t>Jurisprudências TRT  e Súmulas TST</t>
  </si>
  <si>
    <t>Consultas SEGES e sites especializado em legislação e cálculos trabalhistas</t>
  </si>
  <si>
    <t>A - Salário Base</t>
  </si>
  <si>
    <t>CCT Vinculado</t>
  </si>
  <si>
    <t>CBO</t>
  </si>
  <si>
    <t xml:space="preserve">Registro MTE </t>
  </si>
  <si>
    <t>par</t>
  </si>
  <si>
    <t>Grupo</t>
  </si>
  <si>
    <t>C - Adicional de Insalubridade</t>
  </si>
  <si>
    <t>Valor do desconto (empregado)</t>
  </si>
  <si>
    <t>Observação</t>
  </si>
  <si>
    <t>Quantidade de vales/mês</t>
  </si>
  <si>
    <t>Valor facial unitário (R$)</t>
  </si>
  <si>
    <t>Valor facial final (R$)</t>
  </si>
  <si>
    <t>Custo por empregado</t>
  </si>
  <si>
    <t>Pr. El. 01/2019</t>
  </si>
  <si>
    <t>Insalubridade</t>
  </si>
  <si>
    <t>Item</t>
  </si>
  <si>
    <t>Salário-Base</t>
  </si>
  <si>
    <t>Adicional de Periculosidade</t>
  </si>
  <si>
    <t>Adicional de Insalubridade</t>
  </si>
  <si>
    <t>2.1</t>
  </si>
  <si>
    <t>13º (décimo terceiro) Salário, Férias e Adicional de Férias</t>
  </si>
  <si>
    <t>Submódulo 2.2 - Encargos Previdenciários (GPS), Fundo de Garantia por Tempo de Serviço (FGTS) e outras contribuições.</t>
  </si>
  <si>
    <t>2.2</t>
  </si>
  <si>
    <t>Submódulo 2.3 - Benefícios Mensais e Diários.</t>
  </si>
  <si>
    <t xml:space="preserve">Convenção Coletiva / Acordo Coletivo </t>
  </si>
  <si>
    <t>Adicional de Hora noturna Reduzida</t>
  </si>
  <si>
    <t>outros (especificar)</t>
  </si>
  <si>
    <t xml:space="preserve">MÓDULO 2 - ENCARGOS E BENEFÍCIOS ANUAIS, MENSAIS E DIÁRIOS </t>
  </si>
  <si>
    <t>DISCRIMINAÇÃO DOS SERVIÇOS (DADOS REFERENTES À CONTRATAÇÃO)</t>
  </si>
  <si>
    <t>13º (Décimo Terceiro) Salário</t>
  </si>
  <si>
    <t>Art. 22 - Inciso I da Lei nº 8.212/91</t>
  </si>
  <si>
    <t>Fundamentação</t>
  </si>
  <si>
    <t>Art. 30 da Lei nº 8.036/90 e Art. 1º da Lei nº 8.154/90</t>
  </si>
  <si>
    <t xml:space="preserve">Decreto - Lei nº 2.318/86 </t>
  </si>
  <si>
    <t>Art. 1º - Inciso I do Decreto - Lei nº 1.146/70 e Lei complementar nº 11/71</t>
  </si>
  <si>
    <t xml:space="preserve"> Art. 15 da Lei nº 8.036/90 e Art. 7º - Inciso III da Constituição Federal de 1988</t>
  </si>
  <si>
    <t xml:space="preserve"> Art. 22 - Inciso II - Alínea "b" e "c" da Lei nº 8.212/91, Resolução MPS/CNPS nº 1316 de 31/05/2010, Súmula 351-STJ, Decreto nº 6042/2007, Decreto nº 6957/2009 e Decreto nº 3048/99</t>
  </si>
  <si>
    <t>Lei nº 8.029 de 12/04/90 - Alterada pela Lei nº 8.154 de 28/12/90</t>
  </si>
  <si>
    <t>Art. 3º - Inciso I do Decreto nº 87.043/82</t>
  </si>
  <si>
    <t>SAT = RAT x FAP</t>
  </si>
  <si>
    <t>Categoria Profissional (Vinculada à Execução Contratual)</t>
  </si>
  <si>
    <t xml:space="preserve">Vale - Transporte </t>
  </si>
  <si>
    <t>Auxilio Refeição</t>
  </si>
  <si>
    <t xml:space="preserve">Cesta básica </t>
  </si>
  <si>
    <t>2.3</t>
  </si>
  <si>
    <t>Quadro-Resumo do Módulo 2 - Encargos e Benefícios anuais, mensais e diários</t>
  </si>
  <si>
    <t>Composição</t>
  </si>
  <si>
    <t>Encargos Previdenciários (GPS), Fundo de Garantia por Tempo de Serviço (FGTS) e outras contribuições.</t>
  </si>
  <si>
    <t>Benefícios Mensais e Diários.</t>
  </si>
  <si>
    <t xml:space="preserve">TOTAL MÓDULO 1 -  REMUNERAÇÃO </t>
  </si>
  <si>
    <t>MÓDULO 3 - PROVISÃO DE RESCISÃO</t>
  </si>
  <si>
    <t>Total Submódulo 2.1</t>
  </si>
  <si>
    <t>Total Submódulo 2.2</t>
  </si>
  <si>
    <t>TOTAL MÓDULO 2 - ENCARGOS E BENEFÍCIOS</t>
  </si>
  <si>
    <t>Decreto 57.155, de 1965. 
Memória de Cálculo (%)= (1/12)*100
Obs: mesmo indice do Item 14 - Anexo XII da IN 05/2017</t>
  </si>
  <si>
    <t xml:space="preserve">ISS da localidade (alíquota máxima de 5%) </t>
  </si>
  <si>
    <t>MÓDULO 4 - CUSTO DE REPOSIÇÃO DO PROFISSIONAL AUSENTE</t>
  </si>
  <si>
    <t>Submódulo 4.1 - Ausências Legais</t>
  </si>
  <si>
    <t>Submódulo 4.2 - Intrajornada</t>
  </si>
  <si>
    <t>TOTAL MÓDULO 4 - CUSTO DE REPOSIÇÃO DO PROFISSIONAL AUSENTE</t>
  </si>
  <si>
    <t>Quadro-Resumo do Módulo 4 - Custo de Reposição do Profissional Ausente</t>
  </si>
  <si>
    <t>Total Submódulo 4.1</t>
  </si>
  <si>
    <t>Total Submódulo 4.2</t>
  </si>
  <si>
    <t xml:space="preserve">Intrajornada </t>
  </si>
  <si>
    <t>Incidência do Sub-Módulo 2.2 - Sobre o Aviso Previo Trabalhado</t>
  </si>
  <si>
    <t>Incidência do Sub-Módulo 2.2 - Sobre 13º Salário e Adic. de Férias</t>
  </si>
  <si>
    <t>Adicional de Férias</t>
  </si>
  <si>
    <t>Submódulo 2.1 - 13º (décimo terceiro) Salário e Adicional de Férias</t>
  </si>
  <si>
    <t xml:space="preserve">Art 7º da Const. Federal.
Memória de Cálculo (%) = ((1/12)*100)/3
Provisão de 12 meses pgto adicional. </t>
  </si>
  <si>
    <t>Férias</t>
  </si>
  <si>
    <t>Ausências Legais</t>
  </si>
  <si>
    <t>Auxilio Doença</t>
  </si>
  <si>
    <t>Licença paternidade</t>
  </si>
  <si>
    <t>Ausência por acidente do trabalho</t>
  </si>
  <si>
    <t>Outros (especificar)</t>
  </si>
  <si>
    <t>3 - Provisão de Rescisão</t>
  </si>
  <si>
    <t>Equipamentos</t>
  </si>
  <si>
    <t>Materiais e insumos</t>
  </si>
  <si>
    <t xml:space="preserve">Uniformes </t>
  </si>
  <si>
    <t>TOTAL MÓDULO 5 - INSUMOS DIVERSOS</t>
  </si>
  <si>
    <t>MÓDULO 5 - INSUMOS DIVERSOS (Uniformes, Materiais, Equipamentos e Outros)</t>
  </si>
  <si>
    <t>MÓDULO 6 - CUSTOS INDIRETOS, TRIBUTOS E LUCRO</t>
  </si>
  <si>
    <t xml:space="preserve">C.1 : Tributos Federais </t>
  </si>
  <si>
    <t xml:space="preserve">C.1.1 : PIS </t>
  </si>
  <si>
    <t>C.1.2: COFINS</t>
  </si>
  <si>
    <t xml:space="preserve">C.2 : Tributos Estaduais (Especificar) </t>
  </si>
  <si>
    <t xml:space="preserve">C.4 : Outros Tributos (Especificar) </t>
  </si>
  <si>
    <t>C1</t>
  </si>
  <si>
    <t>C2</t>
  </si>
  <si>
    <t>C3</t>
  </si>
  <si>
    <t>C4</t>
  </si>
  <si>
    <t>MÓDULO 1 - Remuneração</t>
  </si>
  <si>
    <t>MÓDULO 2 - Encargos e Benefícios anuais, mensais e diários</t>
  </si>
  <si>
    <t>MÓDULO 3 - Provisão de Rescisão</t>
  </si>
  <si>
    <t>MÓDULO 4 - Custo de Reposição do Profissional Ausente</t>
  </si>
  <si>
    <t>MÓDULO 5 - Insumos Diversos</t>
  </si>
  <si>
    <t>TOTAL DO CUSTO DO PROFISSIONAL</t>
  </si>
  <si>
    <t>B - Adicional de Periculosidade</t>
  </si>
  <si>
    <t>Periculosidade</t>
  </si>
  <si>
    <t>SIM</t>
  </si>
  <si>
    <t>ORIENTAÇÕES QUANTO AO CORRETO PREENCHIMENTO:</t>
  </si>
  <si>
    <t xml:space="preserve">nas seguintes abas: </t>
  </si>
  <si>
    <t/>
  </si>
  <si>
    <t xml:space="preserve">Multa do FGTS e CS do Aviso Prévio Indenizado e Aviso Prévio Trabalhado  </t>
  </si>
  <si>
    <t>RESUMO</t>
  </si>
  <si>
    <t>TABELA APOIO</t>
  </si>
  <si>
    <t>BENEFÍCIOS</t>
  </si>
  <si>
    <t>ANEXO IV</t>
  </si>
  <si>
    <t>XXXXXXXX</t>
  </si>
  <si>
    <t>UNIDADE</t>
  </si>
  <si>
    <t>QTD.</t>
  </si>
  <si>
    <t xml:space="preserve">VALOR UNITÁRIO
DO POSTO </t>
  </si>
  <si>
    <t>VALOR MENSAL ESTIMADO</t>
  </si>
  <si>
    <t xml:space="preserve">VALOR ANUAL ESTIMADO </t>
  </si>
  <si>
    <t>XXXXXXX</t>
  </si>
  <si>
    <t>Carga Horária Semanal</t>
  </si>
  <si>
    <t>NR nº 16 M.T.E</t>
  </si>
  <si>
    <t>Memória de cálculo</t>
  </si>
  <si>
    <t>nº dias de ausência/365*% ocorrência</t>
  </si>
  <si>
    <t>B.1.1 - PIS - considerar o enquadramento tributário da empresa. Deverá haver comprovação documentação. Na estimativa, foi considerado  lucro real = 1,65% 
Fonte: base estudo de composição de custos da SEGES/MP para o Estado de São Paulo - 2019</t>
  </si>
  <si>
    <t>B.1.2 - COFINS -  considerar o enquadramento tributário da empresa. Deverá haver comprovação documentação. Na estimativa, foi considerado  lucro real = 7,60% 
Fonte: base estudo de composição de custos da SEGES/MP para o Estado de São Paulo - 2019</t>
  </si>
  <si>
    <t>A - Vale Transporte</t>
  </si>
  <si>
    <t>Valor unitário da tarifa</t>
  </si>
  <si>
    <t>Qtd vales por dia</t>
  </si>
  <si>
    <t>Dias trabalhados</t>
  </si>
  <si>
    <t>Custo Mensal do transporte</t>
  </si>
  <si>
    <t xml:space="preserve">Nota 01 - Valor do Vale Transporte de Campinas conforme tarifa base, por meio do Decreto nº 20.373, de 01 de julho de 2019 (informações do site da EMDEC ). </t>
  </si>
  <si>
    <t>Custo total anual</t>
  </si>
  <si>
    <t>Custo mensal</t>
  </si>
  <si>
    <t>TOTAL MENSAL POR PROFISSIONAL</t>
  </si>
  <si>
    <t>posto</t>
  </si>
  <si>
    <t xml:space="preserve">1- Deverão ser preenchidos pelo licitante apenas os campos em </t>
  </si>
  <si>
    <t>PROCESSO Nº 21053.001149/2019-89</t>
  </si>
  <si>
    <t xml:space="preserve"> Serviços continuados de Apoio Administrativo </t>
  </si>
  <si>
    <t>2020</t>
  </si>
  <si>
    <t>Seguro de vida</t>
  </si>
  <si>
    <t xml:space="preserve">Levantamento de Pregões Eletrônicos similares de outros órgãos públicos federais </t>
  </si>
  <si>
    <t>IN SEGES/MP nº 05 de 26 de maio de 2017 e sua atualização IN SEGES/MP nº 07 de 20 de setembro de 2018</t>
  </si>
  <si>
    <t>Decreto nº 9.507 de 21 de setembro de 2018 - execução indireta mediante contratação na ADM Pública</t>
  </si>
  <si>
    <t>Lei nº 13.467 de 13 de Julho de 2017 - reforma trabalhista</t>
  </si>
  <si>
    <t>Responsável:</t>
  </si>
  <si>
    <t xml:space="preserve">Nome: </t>
  </si>
  <si>
    <t>RG:</t>
  </si>
  <si>
    <t>Data da Proposta:</t>
  </si>
  <si>
    <t>TABELA DE APOIO - BENEFÍCIOS</t>
  </si>
  <si>
    <t>OBSERVAÇÕES (Utilizar este campo para eventuais informações que o licitante achar pertinente)</t>
  </si>
  <si>
    <t>Custo efetivo Vale Transporte</t>
  </si>
  <si>
    <t>XX dias</t>
  </si>
  <si>
    <t>TABELA DE APOIO - UNIFORME</t>
  </si>
  <si>
    <t>TABELA DE APOIO</t>
  </si>
  <si>
    <t xml:space="preserve">  AMARELO</t>
  </si>
  <si>
    <t>EMPRESA LICITANTE</t>
  </si>
  <si>
    <t>RAZÃO SOCIAL:</t>
  </si>
  <si>
    <t>-</t>
  </si>
  <si>
    <t>Grau LTCAT</t>
  </si>
  <si>
    <t xml:space="preserve">Salário </t>
  </si>
  <si>
    <t>10, 20 ou 40%</t>
  </si>
  <si>
    <t>Custo do repositor</t>
  </si>
  <si>
    <t>1/12 do 13º salário</t>
  </si>
  <si>
    <t>1/12 de férias</t>
  </si>
  <si>
    <t>1/12 de 1/3 férias</t>
  </si>
  <si>
    <t>Subtotal</t>
  </si>
  <si>
    <t>Nota 1 - Salário Base não é o valor mínimo  a ser considerado da Convenção Coletiva. Os valores  foram definidos  através de amplo estudo e pesquisa de mercado devidamente justificado nos estudos preliminares.</t>
  </si>
  <si>
    <t>E - Seguro de vida</t>
  </si>
  <si>
    <t>Custo Efetivo Vale Refeição</t>
  </si>
  <si>
    <t>NR nº 15 M.T.E</t>
  </si>
  <si>
    <t xml:space="preserve">Nota 2 - Devido à condição de risco à saúde do trabalhador ou integridade física - Seção XIII da Lei nº 6.514, de 22 de dezembro de 1977, arts 189 a 197 da CLT, art. 7º inciso XXIII da Constituição Federal, Norma Regulamentadora nº 16 M.T.E </t>
  </si>
  <si>
    <t xml:space="preserve">4% sobre total da remuneração </t>
  </si>
  <si>
    <t>média de 22 dias úteis/ano X custo dia/repositor</t>
  </si>
  <si>
    <t>Descritivo</t>
  </si>
  <si>
    <t>Ausência legal por ano (dias)</t>
  </si>
  <si>
    <t>Estimativa de incidência (%)</t>
  </si>
  <si>
    <t>Previsão de dias úteis de reposição ano</t>
  </si>
  <si>
    <t>Custo do dia do Repositor 
(total/30 dias)</t>
  </si>
  <si>
    <t>Remuneração</t>
  </si>
  <si>
    <t>Encargos Sociais</t>
  </si>
  <si>
    <t>Benefícios</t>
  </si>
  <si>
    <t>Valor da Intrajornada</t>
  </si>
  <si>
    <t>Total Remuneração</t>
  </si>
  <si>
    <t>Memória de Cálculo</t>
  </si>
  <si>
    <t>MÓDULO 1- COMPOSIÇÃO DA REMUNERAÇÃO</t>
  </si>
  <si>
    <t>MODULO 1 - COMPOSIÇÃO DA REMUNERAÇÃO -  QUADRO RESUMO</t>
  </si>
  <si>
    <t>MÓDULO 2- ENCARGOS E BENEFÍCIOS ANUAIS, MENSAIS E DIÁRIOS</t>
  </si>
  <si>
    <t>SUBMÓDULO 2.1 - 13º (décimo terceiro) Salário, Férias e Adicional de Férias</t>
  </si>
  <si>
    <t>SUBMÓDULO 2.3 - BENEFÍCIOS MENSAIS E DIÁRIOS</t>
  </si>
  <si>
    <t>SUBMÓDULO 2.3 - BENEFÍCIOS MENSAIS E DIÁRIOS - QUADRO RESUMO</t>
  </si>
  <si>
    <t>MÓDULO 3- PROVISÃO PARA RESCISÃO</t>
  </si>
  <si>
    <t>MÓDULO 4- CUSTO DE REPOSIÇÃO DO PROFISSIONAL AUSENTE</t>
  </si>
  <si>
    <t>SUBMÓDULO 4.1- Ausências Legais</t>
  </si>
  <si>
    <t xml:space="preserve">SUBMÓDULO 4.2 - Intrajornada </t>
  </si>
  <si>
    <t>MÓDULO 5- INSUMOS DIVERSOS</t>
  </si>
  <si>
    <t>A - Uniformes</t>
  </si>
  <si>
    <t>MÓDULO 6- CUSTOS INDIRETOS, TRIBUTOS E LUCRO</t>
  </si>
  <si>
    <t>Alíquota do Adicional Noturno</t>
  </si>
  <si>
    <t>Preenchimento na aba INSUMOS</t>
  </si>
  <si>
    <t>6- Custos Indiretos, Tributos e Lucro</t>
  </si>
  <si>
    <t>Preenchimento na aba BENEFÍCIOS</t>
  </si>
  <si>
    <t>Informações Complementares (Utilizar este campo para eventuais informações que o licitante achar pertinente).</t>
  </si>
  <si>
    <t xml:space="preserve">QUADRO RESUMO DOS MÓDULOS </t>
  </si>
  <si>
    <t xml:space="preserve">TOTAL MÓDULOS </t>
  </si>
  <si>
    <t xml:space="preserve">TOTAL MÓDULO </t>
  </si>
  <si>
    <t>INSUMOS</t>
  </si>
  <si>
    <t>Nome 
Fantasia:</t>
  </si>
  <si>
    <t xml:space="preserve">Validade
 proposta: </t>
  </si>
  <si>
    <t>XXXXXXXXXXXXXXXXXXXXXXXXXXXXXXXXXXXXXX</t>
  </si>
  <si>
    <t>Memória de cálculo conforme aba "BENEFÍCIOS"</t>
  </si>
  <si>
    <t>Memória de cálculo conforme aba "TABELA DE APOIO"</t>
  </si>
  <si>
    <t xml:space="preserve">Ausências Legais </t>
  </si>
  <si>
    <t>C.3 : Tributos Municipais</t>
  </si>
  <si>
    <t>Descrição</t>
  </si>
  <si>
    <t>Periodicidade de substituição</t>
  </si>
  <si>
    <t>Unidade
de Medida</t>
  </si>
  <si>
    <t>Cargo</t>
  </si>
  <si>
    <t>peça</t>
  </si>
  <si>
    <t xml:space="preserve">Data Base </t>
  </si>
  <si>
    <t>Salário Base Incidente</t>
  </si>
  <si>
    <t>Salário Mínimo</t>
  </si>
  <si>
    <t xml:space="preserve">Base de Cálculo </t>
  </si>
  <si>
    <t>Divisor de 
Hora no Mês</t>
  </si>
  <si>
    <t>Valor da Hora Diurna</t>
  </si>
  <si>
    <t>Valor da Hora com Adicionais</t>
  </si>
  <si>
    <t>Alíquota da Hora Extra (60%)</t>
  </si>
  <si>
    <t>Período Indenizado (hora)</t>
  </si>
  <si>
    <t>Dias Trabalhados no Mês</t>
  </si>
  <si>
    <t>Participação empregado (em R$/vale)</t>
  </si>
  <si>
    <t xml:space="preserve">Participação empregado </t>
  </si>
  <si>
    <t>Estimativa máxima com base no estudo de composição de custos da SEGES/MP para Limpeza no Estado de São Paulo - 2019</t>
  </si>
  <si>
    <t>Portaria nº 443, de 27 de Dezembro de 2018 - regula o Decreto nº 9.507</t>
  </si>
  <si>
    <t>POSTO</t>
  </si>
  <si>
    <t>SUBMÓDULO 2.2 - Encargos Previdenciários (GPS), Fundo de Garantia por Tempo de Serviço (FGTS) e Outras Contribuições</t>
  </si>
  <si>
    <t>Em caso de alteração dos percentuais do submódulo 2.2, justificar:</t>
  </si>
  <si>
    <t>Conforme item 14 do Anexo XII (Conta Vinculada) da IN 005/2017, com alíquota ajustada em função da exclusão da rubrica “Contribuição Social” de 10% sobre o FGTS (Lei nº 13.932/2019), seguinto orientação SEGES em 27/01/2020 no Portal ComprasGovernamentais.</t>
  </si>
  <si>
    <t xml:space="preserve">Nota 4 - Devido à condição de risco à saúde do trabalhador ou integridade física - Seção XIII da Lei nº 6.514, de 22 de dezembro de 1977, arts 189 a 197 da CLT, art. 7º inciso XXIII da Constituição Federal, Norma Regulamentadora nº 15 M.T.E </t>
  </si>
  <si>
    <t>Nota 7 -  Item C - Aviso Prévio Trabalhado - percentual relativo ao 1º ano de contrato. A partir das suas prorrogações, esse percentual será reduzido a um décimo do valor, em consonância aos Acórdãos 1.186/2017-TCU-Plenário, Acórdãos 1904/2007-TCU-Plenário e 3006/2010-TCU-Plenário.</t>
  </si>
  <si>
    <t>Nota 8:  A- Percentual de férias provisionado de acordo o item 14 do Anexo XII - Conta Vinculada da IN nº 5/2017, que será mensalmente retido  em conta específica.</t>
  </si>
  <si>
    <t>Nota 9: B- são consideradas ausências legais aquelas previstas no art.473 da CLT</t>
  </si>
  <si>
    <t>Nota 10: Não integram a composição do cálculo de Benefícios o Vale Transporte e Vale Refeição pois quando da ausência do funcionário titular a empresa deixa de efetuar o pagamento a este funcionário e paga ao seu repositor, portanto a rubrica já encontra-se provisionada.</t>
  </si>
  <si>
    <r>
      <t xml:space="preserve">TOTAL 
</t>
    </r>
    <r>
      <rPr>
        <b/>
        <sz val="8"/>
        <color theme="1"/>
        <rFont val="Calibri"/>
        <family val="2"/>
        <scheme val="minor"/>
      </rPr>
      <t>(Repositor - submódulo 4.1</t>
    </r>
    <r>
      <rPr>
        <b/>
        <sz val="11"/>
        <color theme="1"/>
        <rFont val="Calibri"/>
        <family val="2"/>
        <scheme val="minor"/>
      </rPr>
      <t xml:space="preserve">) </t>
    </r>
  </si>
  <si>
    <t>*OBSERVAÇÃO:
Na presente licitação, a Microempresa e a Empresa de Pequeno Porte não poderão se beneficiar do regime de tributação pelo Simples Nacional, visto que os serviços serão prestados com disponibilização de trabalhadores em dedicação exclusiva de mão de obra, o que configura cessão de mão de obra para fins tributários, conforme art. 17, inciso XII, da Lei Complementar nº 123/2006.
Caso a empresa seja optante pelo Lucro Real (com direito à incidência não cumulativa de contribuições ao PIS e COFINS) deve cotar as alíquotas médias efetivamente recolhidas dessas contribuições. Para fins de comprovação deverão ser apresentados os documentos de escrituração fiscal digital da contribuição (EFD- Contribuições) para o PIS/PASEP e COFINS dos últimos 12 (doze) meses anteriores à apresentação da proposta, ou outro meio hábil em que seja possível demonstrar tais alíquotas efetivas.
A comprovação das alíquotas médias efetivas deverá ser feita também no momento da repactuação ou da renovação contratual a fim de se promover os ajustes ncessários decorrentes das oscilações dos custos de PIS e COFINS</t>
  </si>
  <si>
    <t>*Tributos - FAVOR LER COM ATENÇÃO A OBSERVAÇÃO DESCRITA AO FINAL DA TABELA</t>
  </si>
  <si>
    <t>anual</t>
  </si>
  <si>
    <t>Nota 6: Não foi computado o % de provisão de férias neste submódulo pois a prestação do serviço será continuada, não havendo interrupção nos pagamentos. Fica então previsto apenas o adicional, a fim de não haver duplicidade de pagamento, em consonância com a nota 3 da IN SEGES nº 7/2018</t>
  </si>
  <si>
    <t>3- Estes campos alimentarão automaticamente as demais planilhas (consolidadas de cada item)</t>
  </si>
  <si>
    <t>5- Eventual identificação de  erro de fórmula nas planilhas pelo licitante, deverá ser comunicado à Equipe do Pregão, via e-mail sec.lfda-sp@agricultura.gov.br, até 2 (dois) dias úteis antes da abertura do certame, para os devidos ajustes.</t>
  </si>
  <si>
    <t>6- É obrigatória a utilização e o preenchimente destas planilhas, conforme este arquivo em excel, sob pena de desclassificação da proposta, confome item 8.3.2 do Edital</t>
  </si>
  <si>
    <t>8- Eventual solicitação de esclarecimento deverá seguir os prazos e condições estabelecidos no item 22 do Edital</t>
  </si>
  <si>
    <t>9- Os cálculos foram baseados em estudos e levantamentos em várias fontes de consultas, entre elas:</t>
  </si>
  <si>
    <t>ITEM 1 
(%)</t>
  </si>
  <si>
    <t xml:space="preserve">2 - O Licitante deverá considerar os valores mínimos para remuneração dos profissionais conforme módulo 1 da aba "TABELA APOIO", em consonância com o item 8.4.4.2.2 do Edital e item 7.7 do Anexo I - Termo de Referência; </t>
  </si>
  <si>
    <t>(Total do Submódulo 2.2)*1,85%</t>
  </si>
  <si>
    <t>XXXXXXXXXXXXXXXX</t>
  </si>
  <si>
    <t>PREGÃO ELETRÔNICO Nº 10/2020</t>
  </si>
  <si>
    <t>PROCESSO Nº:  21053.000515/2020-16</t>
  </si>
  <si>
    <t>OBJETO: Contratação de empresa para a prestação de serviços continuados com mão-de-obra exclusiva de motoristas (categoria “D” ou acima) em proveito do LFDA-SP.</t>
  </si>
  <si>
    <t>Serviço de motorista</t>
  </si>
  <si>
    <t>VALOR UNITÁRIO MÉDIO</t>
  </si>
  <si>
    <t xml:space="preserve">VALOR MENSAL ESTIMADO </t>
  </si>
  <si>
    <t>HORA</t>
  </si>
  <si>
    <t>RESUMO TOTAL</t>
  </si>
  <si>
    <t>Submodulo 2.1</t>
  </si>
  <si>
    <t>Submodulo 2.2</t>
  </si>
  <si>
    <t>CI</t>
  </si>
  <si>
    <t>Será pago a CONTRATADA apenas as horas extras efetivamente autorizadas e executadas conforme relatório acordado com a Contratante e com base no custo da hora do profissional que executou os serviços, conforme valores abaixo.</t>
  </si>
  <si>
    <t>Divisor 220</t>
  </si>
  <si>
    <t>Posto de Serviço</t>
  </si>
  <si>
    <t xml:space="preserve">Módulo 2- Encargos Sociais e Trabalhistas </t>
  </si>
  <si>
    <t xml:space="preserve">Módulo 3 - Provisão Rescisão </t>
  </si>
  <si>
    <t xml:space="preserve">Módulo 6 - Custos Indiretos, Tributos e Lucro </t>
  </si>
  <si>
    <t>Tributos</t>
  </si>
  <si>
    <t>Periculosidade ou insalubridade</t>
  </si>
  <si>
    <t>Remuneração Total</t>
  </si>
  <si>
    <t>Valor da Hora</t>
  </si>
  <si>
    <t>Custo Total Hora Extra (segunda a sábado)</t>
  </si>
  <si>
    <t>ITEM 1 - MOTORISTAS</t>
  </si>
  <si>
    <t xml:space="preserve">Custo Total Hora Extra (domingos e feriados) </t>
  </si>
  <si>
    <r>
      <rPr>
        <b/>
        <sz val="11"/>
        <rFont val="Calibri"/>
        <family val="2"/>
        <scheme val="minor"/>
      </rPr>
      <t xml:space="preserve">Valor da Hora Extra </t>
    </r>
    <r>
      <rPr>
        <b/>
        <sz val="10"/>
        <rFont val="Calibri"/>
        <family val="2"/>
        <scheme val="minor"/>
      </rPr>
      <t xml:space="preserve"> 
(domingos e feriados)</t>
    </r>
  </si>
  <si>
    <r>
      <t>Valor da Hora Extra  
(s</t>
    </r>
    <r>
      <rPr>
        <b/>
        <sz val="10"/>
        <rFont val="Calibri"/>
        <family val="2"/>
        <scheme val="minor"/>
      </rPr>
      <t>egunda a sábado)</t>
    </r>
  </si>
  <si>
    <t>Motorista</t>
  </si>
  <si>
    <t>RESUMO ANALÍTICO</t>
  </si>
  <si>
    <t>MOTORISTA</t>
  </si>
  <si>
    <t>Calça jeans</t>
  </si>
  <si>
    <t>Camisa polo</t>
  </si>
  <si>
    <t>Cinto, modelo social, de couro, preto</t>
  </si>
  <si>
    <t>Sapato social preto de couro</t>
  </si>
  <si>
    <t>Meia preta</t>
  </si>
  <si>
    <t>Jaqueta de frio</t>
  </si>
  <si>
    <t>Calça de brim com elástico e bolsos</t>
  </si>
  <si>
    <t>Camisas de algodão</t>
  </si>
  <si>
    <t>Calçado de segurança preto, de acordo com a NR 32</t>
  </si>
  <si>
    <t>Blusa de manga longa de moletom</t>
  </si>
  <si>
    <t>Macacão de chuva</t>
  </si>
  <si>
    <t>Qtd  por profissional</t>
  </si>
  <si>
    <t>unidade</t>
  </si>
  <si>
    <t>44 h/sem</t>
  </si>
  <si>
    <t>7823-10</t>
  </si>
  <si>
    <t>1° de Maio</t>
  </si>
  <si>
    <t>RAT = % conforme código 4923-0/02 - Anexo V do Decreto nº 6957 de 9 de setembro de 2009</t>
  </si>
  <si>
    <t>Estimativa de custo mensal de reposição [(custo dia do repositor X previsão de dias úteis )/12]</t>
  </si>
  <si>
    <t xml:space="preserve">HORAS ADICIONAIS </t>
  </si>
  <si>
    <t>Horas Extras a 50% - Horas trabalhadas de segunda a sábado</t>
  </si>
  <si>
    <t>SINFRECAR</t>
  </si>
  <si>
    <t>Nota 02 - Considerado o desconto  6% do valor do tranporte (participação empregado) conforme Lei 7418/85 e regulamentado no Decreto 95247 de 17/11/1987 e cláusula décima quarta da CCT SINFRECAR</t>
  </si>
  <si>
    <t>Nota 03- Valores referenciais conforme cláusula vigésima terceira da CCT SINFRECAR</t>
  </si>
  <si>
    <t>Nota 04 - Valores referenciais conforme cláusula vigésima segunda da CCT SINFRECAR e pesquisa de mercado dos valores que compõem os itens listados</t>
  </si>
  <si>
    <t>D - Convênio Médico</t>
  </si>
  <si>
    <t>Valor do plano médico</t>
  </si>
  <si>
    <t>Nota 05 - Valores referenciais conforme cláusula septagésima sétima da CCT SINFRECAR</t>
  </si>
  <si>
    <t>4- O licitante deverá verificar a planilha consolidada do item (aba em azul), validando se todos os valores que compõem seus custos estão refletidos nesta planilha.</t>
  </si>
  <si>
    <t>7- Nas abas Resumo, Tabela Apoio, Benefícios e Insumos, consta quadro de Observações (final da planilha) no qual o licitante poderá utilizar para incluir informações que julgar pertinentes</t>
  </si>
  <si>
    <t>Convenção Coletiva de Trabalho SINFRECAR- MTE nº MR029112/2019</t>
  </si>
  <si>
    <t>10- Foi considerado para os cálculos deste processo, a prevalência da Convenção Coletiva, nos termos estabelecidos o art. 611-A da Lei 13.467 de 13/07/2017 (reforma trabalhista), sendo utilizada CCT 2019/2020 - SINFRECAR - Registro MTE MR029112/2019   vigente de 1º de maio de 2019 a 30 de abril de 2020</t>
  </si>
  <si>
    <t>IN SEGES/MP nº 73 de 05 de agosto de 2020 - pesquisa de preços</t>
  </si>
  <si>
    <t>TOTAL DE TRIBUTOS</t>
  </si>
  <si>
    <t>QNT</t>
  </si>
  <si>
    <t>Deverá ser estimado 64 horas extras/mês para os cargos abaixo relacionado sendo considerado 48 horas a 50% e 16 horas a 100%. As horas estimadas são baseadas em históricos anteriores, que somente serão executadas se necessário e mediante autorização do Gestor/Fiscal do Contrato</t>
  </si>
  <si>
    <t xml:space="preserve">Nota 06 - Valores referenciais conforme cláusula septagésima quarta da CCT SINFRECAR e pesquisa de mercado datada de 05/05/2020 extraída do processo n° 21053.001149/2019-89 - Pregão n° 43/2019 </t>
  </si>
  <si>
    <t>Convênio Médico</t>
  </si>
  <si>
    <t>Horas Extras a 100% - Horas trabalhadas de domingos e feriados</t>
  </si>
  <si>
    <t>TABELA DE APOIO - CUSTOS VARIÁVEIS</t>
  </si>
  <si>
    <t>VALOR DA DIÁRIA</t>
  </si>
  <si>
    <t xml:space="preserve">Deverá ser estimado o valor de 1 (uma) diária por mês para cobertura eventual de  despesas  com a hospedagem e alimentação decorrentes do pernoite. </t>
  </si>
  <si>
    <t>Será pago a CONTRATADA apenas as diárias efetivamente autorizadas e executadas conforme relatório acordado com a Contratante.  O valor da diária deverá ser paga ao motorista pela CONTRATADA  antes da viagem e ressarcida pelo LFDA-SP por ocasião do faturamento mensal.</t>
  </si>
  <si>
    <t>VALOR DE DIÁRIA PARA PERNOITE - estimativa de 1 diária por mês para cobrir eventuais despesas  com a hospedagem e alimentação decorrentes do pernoite. Será pago a CONTRATADA apenas as diárias efetivamente autorizadas e executadas conforme relatório acordado com a Contratante. O valor da diária deverá ser paga ao motorista pela CONTRATADA  antes da viagem e ressarcida pelo LFDA-SP por ocasião do faturamento mensal.</t>
  </si>
  <si>
    <t>DIÁRIA</t>
  </si>
  <si>
    <t>TIPO</t>
  </si>
  <si>
    <t>QTD ANUAL</t>
  </si>
  <si>
    <t>VALOR TOTAL ESTIMADO DE DIÁRIA</t>
  </si>
  <si>
    <t>VALOR UNITÁRIO DA DIÁRIA</t>
  </si>
  <si>
    <r>
      <t xml:space="preserve">OBSERVAÇÃO
</t>
    </r>
    <r>
      <rPr>
        <sz val="9"/>
        <rFont val="Calibri"/>
        <family val="2"/>
        <scheme val="minor"/>
      </rPr>
      <t>(informações diária)</t>
    </r>
  </si>
  <si>
    <t>valor referencial da convenção coletiva da categoria</t>
  </si>
  <si>
    <t>Nota 2 - Conforme §  do art. 59 da CLT , será remunerado o adicional de 50% para as horas suplementares trabalhadas de segunda a sábado.</t>
  </si>
  <si>
    <t>Nota 3 - Provisão de rescisão incidindo apenas na Provisão de Aviso Prévio Indenizado (conforme §5º do art 487 da CLT, o valor das horas extraordinárias habituais integra o aviso prévio indenizado) e multa do FGTS sobre aviso prévio trabalhado e indenizado</t>
  </si>
  <si>
    <t>Nota 4 - Conforme § quinto da clásula trigésima nona, será remunerado o adicional de 100% para as horas suplementares trabalhadas aos feriados desde que não compensadas com outro dia de folga. Como não há possibilidade de compensação em função das características operacionais dos serviços a serem desempenhados, foi calculado a estimativa para eventual pagamento de hora extra a 100% para feriados e domingos (considerando Súmula nº 146 do TST)</t>
  </si>
  <si>
    <t>Nota 5 - Provisão de rescisão incidindo apenas na Provisão de Aviso Prévio Indenizado (cconforme §5º do art 487 da CLT, o valor das horas extraordinárias habituais integra o aviso prévio indenizado) e multa do FGTS sobre aviso prévio trabalhado e indenizado</t>
  </si>
  <si>
    <t>Nota 1- Valores referenciais conforme cláusula vigésima quinta da CCT SINFRECAR</t>
  </si>
  <si>
    <t>VALOR MENSAL
DO POSTO¹</t>
  </si>
  <si>
    <t>VALOR UNITÁRIO DO ITEM²</t>
  </si>
  <si>
    <t>VALOR TOTAL ESTIMADO DO ITEM³</t>
  </si>
  <si>
    <t xml:space="preserve">² Valor unitário do item equivale a prestação de serviço por posto referente ao período de 12 meses </t>
  </si>
  <si>
    <t>³ Valor total estimado do Item equivale ao valor unitário do item X a quantidade de postos contratados.</t>
  </si>
  <si>
    <t xml:space="preserve">¹ Valor mensal do posto engloba o custo do profissional alocado + custo variável </t>
  </si>
  <si>
    <t>ESTIMATIVA DE CUSTOS VARIÁVEIS MENSAIS</t>
  </si>
  <si>
    <t>CUSTOS VARIÁVEIS</t>
  </si>
  <si>
    <t>SP000438/2020</t>
  </si>
  <si>
    <t>Nota 3 -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 PARA EFEITOS DA LICITAÇÃO, O LICITANTE NÃO DEVERÁ CONTEMPLAR NENHUM CUSTO DE ADICIONAL DE PERICULOSIDADE NOS VALORES A SEREM OFERTADOS NA PLANILHA, NESSE MOMENTO.</t>
  </si>
  <si>
    <t>Nota 5 -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  PARA EFEITOS DA LICITAÇÃO, O LICITANTE NÃO DEVERÁ CONTEMPLAR NENHUM CUSTO DE ADICIONAL DE PERICULOSIDADE NOS VALORES A SEREM OFERTADOS NA PLANILHA, NESSE MOMENTO.</t>
  </si>
  <si>
    <t>TOTAL CUSTOS VARIÁVEIS</t>
  </si>
  <si>
    <t>Horas adicionais e diárias para pernoite estimadas no contrato a serem pagas apenas após a sua efetiva realização, mediante aprovação do relatório específico</t>
  </si>
  <si>
    <t>HORAS ADICIONAIS - HORA EXTRA A 100% - estimativa de 16 horas de hora extra a 100%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aba CUSTOS VARIÁVEIS</t>
  </si>
  <si>
    <t>HORAS ADICIONAIS - HORA EXTRA A 50% - estimativa de 48 horas de hora extra a 50% por mês para manutenção e operacionalização nos horários fora do expediente regular para atendimentos emergenciais. Será pago a CONTRATADA apenas as horas extras efetivamente autorizadas e executadas conforme relatório acordado com a Contratante e com base no custo da hora do profissional que executou os serviços, conforme valores da aba CUSTOS VARIÁVEIS</t>
  </si>
  <si>
    <t>vide tabela apoio</t>
  </si>
  <si>
    <t xml:space="preserve">Férias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</si>
</sst>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_-;\-* #,##0_-;_-* &quot;-&quot;??_-;_-@_-"/>
    <numFmt numFmtId="167" formatCode="_-* #,##0.0000_-;\-* #,##0.0000_-;_-* &quot;-&quot;??_-;_-@_-"/>
    <numFmt numFmtId="168" formatCode="&quot; R$ &quot;#,##0.00\ ;&quot; R$ (&quot;#,##0.00\);&quot; R$ -&quot;#\ ;@\ "/>
    <numFmt numFmtId="169" formatCode="#,##0_ ;\-#,##0\ "/>
  </numFmts>
  <fonts count="45" x14ac:knownFonts="1">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2"/>
      <color theme="1"/>
      <name val="Calibri"/>
      <family val="2"/>
      <scheme val="minor"/>
    </font>
    <font>
      <b/>
      <sz val="11"/>
      <color theme="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8"/>
      <name val="Calibri"/>
      <family val="2"/>
      <scheme val="minor"/>
    </font>
    <font>
      <b/>
      <sz val="14"/>
      <color theme="1"/>
      <name val="Arial"/>
      <family val="2"/>
    </font>
    <font>
      <sz val="9"/>
      <color theme="1"/>
      <name val="Calibri"/>
      <family val="2"/>
      <scheme val="minor"/>
    </font>
    <font>
      <sz val="10"/>
      <color theme="1"/>
      <name val="Calibri"/>
      <family val="2"/>
      <scheme val="minor"/>
    </font>
    <font>
      <sz val="10"/>
      <color rgb="FF000000"/>
      <name val="Arial"/>
      <family val="2"/>
      <charset val="1"/>
    </font>
    <font>
      <b/>
      <sz val="16"/>
      <color theme="1"/>
      <name val="Calibri"/>
      <family val="2"/>
      <scheme val="minor"/>
    </font>
    <font>
      <b/>
      <sz val="10"/>
      <color theme="1"/>
      <name val="Calibri"/>
      <family val="2"/>
      <scheme val="minor"/>
    </font>
    <font>
      <sz val="11"/>
      <color rgb="FFFF0000"/>
      <name val="Calibri"/>
      <family val="2"/>
      <scheme val="minor"/>
    </font>
    <font>
      <b/>
      <sz val="10"/>
      <color rgb="FF000000"/>
      <name val="Calibri"/>
      <family val="2"/>
      <scheme val="minor"/>
    </font>
    <font>
      <sz val="10"/>
      <color rgb="FF000000"/>
      <name val="Calibri"/>
      <family val="2"/>
      <scheme val="minor"/>
    </font>
    <font>
      <sz val="8"/>
      <color rgb="FF000000"/>
      <name val="Calibri"/>
      <family val="2"/>
      <scheme val="minor"/>
    </font>
    <font>
      <b/>
      <sz val="11"/>
      <color indexed="8"/>
      <name val="Calibri"/>
      <family val="2"/>
      <scheme val="minor"/>
    </font>
    <font>
      <b/>
      <sz val="12"/>
      <color indexed="8"/>
      <name val="Calibri"/>
      <family val="2"/>
      <scheme val="minor"/>
    </font>
    <font>
      <b/>
      <sz val="8"/>
      <color theme="1"/>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8"/>
      <color theme="1"/>
      <name val="Arial"/>
      <family val="2"/>
    </font>
    <font>
      <sz val="11"/>
      <color indexed="8"/>
      <name val="Calibri"/>
      <family val="2"/>
      <scheme val="minor"/>
    </font>
    <font>
      <sz val="10"/>
      <color indexed="8"/>
      <name val="Calibri"/>
      <family val="2"/>
      <scheme val="minor"/>
    </font>
    <font>
      <b/>
      <sz val="10"/>
      <color indexed="8"/>
      <name val="Calibri"/>
      <family val="2"/>
      <scheme val="minor"/>
    </font>
    <font>
      <b/>
      <u/>
      <sz val="11"/>
      <color theme="1"/>
      <name val="Calibri"/>
      <family val="2"/>
      <scheme val="minor"/>
    </font>
    <font>
      <b/>
      <sz val="9"/>
      <color theme="1"/>
      <name val="Calibri"/>
      <family val="2"/>
      <scheme val="minor"/>
    </font>
    <font>
      <b/>
      <sz val="11"/>
      <color rgb="FFFF0000"/>
      <name val="Calibri"/>
      <family val="2"/>
      <scheme val="minor"/>
    </font>
    <font>
      <b/>
      <sz val="8"/>
      <name val="Calibri"/>
      <family val="2"/>
      <scheme val="minor"/>
    </font>
    <font>
      <b/>
      <sz val="10"/>
      <name val="Calibri"/>
      <family val="2"/>
      <scheme val="minor"/>
    </font>
    <font>
      <sz val="10"/>
      <name val="Calibri"/>
      <family val="2"/>
      <scheme val="minor"/>
    </font>
    <font>
      <b/>
      <sz val="9"/>
      <color indexed="81"/>
      <name val="Segoe UI"/>
      <family val="2"/>
    </font>
    <font>
      <sz val="9"/>
      <color indexed="81"/>
      <name val="Segoe UI"/>
      <family val="2"/>
    </font>
    <font>
      <b/>
      <sz val="12"/>
      <color theme="0"/>
      <name val="Calibri"/>
      <family val="2"/>
      <scheme val="minor"/>
    </font>
    <font>
      <i/>
      <sz val="9"/>
      <color theme="1"/>
      <name val="Calibri"/>
      <family val="2"/>
      <scheme val="minor"/>
    </font>
    <font>
      <sz val="9"/>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39997558519241921"/>
        <bgColor indexed="64"/>
      </patternFill>
    </fill>
  </fills>
  <borders count="59">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auto="1"/>
      </right>
      <top/>
      <bottom style="medium">
        <color indexed="64"/>
      </bottom>
      <diagonal/>
    </border>
    <border>
      <left style="thin">
        <color indexed="64"/>
      </left>
      <right style="thin">
        <color auto="1"/>
      </right>
      <top/>
      <bottom style="medium">
        <color indexed="64"/>
      </bottom>
      <diagonal/>
    </border>
    <border>
      <left style="thin">
        <color indexed="64"/>
      </left>
      <right style="medium">
        <color indexed="64"/>
      </right>
      <top/>
      <bottom style="medium">
        <color indexed="64"/>
      </bottom>
      <diagonal/>
    </border>
  </borders>
  <cellStyleXfs count="23">
    <xf numFmtId="0" fontId="0" fillId="0" borderId="0"/>
    <xf numFmtId="164" fontId="1" fillId="0" borderId="0" applyFont="0" applyFill="0" applyBorder="0" applyAlignment="0" applyProtection="0"/>
    <xf numFmtId="43" fontId="1" fillId="0" borderId="0" applyFont="0" applyFill="0" applyBorder="0" applyAlignment="0" applyProtection="0"/>
    <xf numFmtId="0" fontId="3" fillId="0" borderId="0"/>
    <xf numFmtId="165"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68" fontId="3" fillId="0" borderId="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17" fillId="0" borderId="0"/>
    <xf numFmtId="168" fontId="17" fillId="0" borderId="0" applyBorder="0" applyProtection="0"/>
    <xf numFmtId="43" fontId="1"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cellStyleXfs>
  <cellXfs count="662">
    <xf numFmtId="0" fontId="0" fillId="0" borderId="0" xfId="0"/>
    <xf numFmtId="0" fontId="2" fillId="0" borderId="0" xfId="0" applyFont="1"/>
    <xf numFmtId="0" fontId="0" fillId="0" borderId="0" xfId="0" applyAlignment="1">
      <alignment horizontal="center"/>
    </xf>
    <xf numFmtId="43" fontId="0" fillId="0" borderId="0" xfId="2" applyFont="1" applyAlignment="1">
      <alignment horizontal="center"/>
    </xf>
    <xf numFmtId="43" fontId="0" fillId="0" borderId="9" xfId="2" applyFont="1" applyBorder="1" applyAlignment="1">
      <alignment horizontal="center"/>
    </xf>
    <xf numFmtId="0" fontId="6" fillId="5" borderId="0" xfId="0" applyFont="1" applyFill="1"/>
    <xf numFmtId="0" fontId="0" fillId="0" borderId="9" xfId="2" applyNumberFormat="1" applyFont="1" applyBorder="1" applyAlignment="1">
      <alignment horizontal="center"/>
    </xf>
    <xf numFmtId="0" fontId="6" fillId="0" borderId="0" xfId="0" applyFont="1"/>
    <xf numFmtId="0" fontId="8" fillId="0" borderId="0" xfId="0" applyFont="1"/>
    <xf numFmtId="0" fontId="9" fillId="0" borderId="0" xfId="0" applyFont="1" applyAlignment="1">
      <alignment horizontal="center"/>
    </xf>
    <xf numFmtId="0" fontId="12" fillId="0" borderId="0" xfId="0" applyFont="1"/>
    <xf numFmtId="0" fontId="12" fillId="0" borderId="0" xfId="0" applyFont="1" applyAlignment="1">
      <alignment horizontal="center"/>
    </xf>
    <xf numFmtId="0" fontId="12" fillId="5" borderId="0" xfId="0" applyFont="1" applyFill="1" applyAlignment="1">
      <alignment horizontal="center"/>
    </xf>
    <xf numFmtId="0" fontId="8" fillId="9" borderId="0" xfId="0" applyFont="1" applyFill="1"/>
    <xf numFmtId="0" fontId="9" fillId="9" borderId="0" xfId="0" applyFont="1" applyFill="1" applyAlignment="1">
      <alignment horizontal="center"/>
    </xf>
    <xf numFmtId="9" fontId="0" fillId="0" borderId="0" xfId="2" applyNumberFormat="1" applyFont="1" applyAlignment="1">
      <alignment horizontal="center"/>
    </xf>
    <xf numFmtId="43" fontId="0" fillId="4" borderId="9" xfId="2" applyFont="1" applyFill="1" applyBorder="1" applyAlignment="1">
      <alignment horizontal="center"/>
    </xf>
    <xf numFmtId="0" fontId="12" fillId="0" borderId="9" xfId="0" applyFont="1" applyBorder="1" applyAlignment="1">
      <alignment horizontal="center"/>
    </xf>
    <xf numFmtId="0" fontId="6" fillId="0" borderId="9" xfId="0" applyFont="1" applyBorder="1" applyAlignment="1">
      <alignment horizontal="center"/>
    </xf>
    <xf numFmtId="0" fontId="14" fillId="0" borderId="0" xfId="0" applyFont="1" applyAlignment="1">
      <alignment wrapText="1"/>
    </xf>
    <xf numFmtId="14" fontId="6" fillId="0" borderId="0" xfId="0" applyNumberFormat="1" applyFont="1" applyAlignment="1">
      <alignment horizontal="left" vertical="center"/>
    </xf>
    <xf numFmtId="0" fontId="6" fillId="0" borderId="0" xfId="0" applyFont="1" applyAlignment="1">
      <alignment horizontal="left"/>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21" xfId="0" applyFont="1" applyBorder="1" applyAlignment="1">
      <alignment horizontal="center"/>
    </xf>
    <xf numFmtId="43" fontId="16" fillId="0" borderId="9" xfId="2" applyFont="1" applyBorder="1" applyAlignment="1">
      <alignment horizontal="center"/>
    </xf>
    <xf numFmtId="43" fontId="6" fillId="0" borderId="9" xfId="0" applyNumberFormat="1" applyFont="1" applyBorder="1" applyAlignment="1">
      <alignment horizontal="center"/>
    </xf>
    <xf numFmtId="0" fontId="6" fillId="3" borderId="9" xfId="0" applyFont="1" applyFill="1" applyBorder="1"/>
    <xf numFmtId="169" fontId="0" fillId="0" borderId="10" xfId="2" applyNumberFormat="1" applyFont="1" applyBorder="1" applyAlignment="1">
      <alignment horizontal="center"/>
    </xf>
    <xf numFmtId="10" fontId="0" fillId="0" borderId="0" xfId="7" applyNumberFormat="1" applyFont="1" applyAlignment="1">
      <alignment horizontal="center"/>
    </xf>
    <xf numFmtId="0" fontId="5" fillId="0" borderId="0" xfId="0" applyFont="1"/>
    <xf numFmtId="43" fontId="0" fillId="0" borderId="10" xfId="2" applyFont="1" applyBorder="1" applyAlignment="1">
      <alignment horizontal="center"/>
    </xf>
    <xf numFmtId="10" fontId="12" fillId="0" borderId="0" xfId="7" applyNumberFormat="1" applyFont="1" applyAlignment="1">
      <alignment horizontal="center"/>
    </xf>
    <xf numFmtId="9" fontId="0" fillId="0" borderId="0" xfId="7" applyFont="1"/>
    <xf numFmtId="0" fontId="6" fillId="4" borderId="21" xfId="0" applyFont="1" applyFill="1" applyBorder="1" applyAlignment="1" applyProtection="1">
      <alignment horizontal="left" vertical="center"/>
      <protection locked="0"/>
    </xf>
    <xf numFmtId="14" fontId="6" fillId="4" borderId="9" xfId="0" applyNumberFormat="1" applyFont="1" applyFill="1" applyBorder="1" applyAlignment="1" applyProtection="1">
      <alignment horizontal="left" vertical="center"/>
      <protection locked="0"/>
    </xf>
    <xf numFmtId="43" fontId="0" fillId="4" borderId="9" xfId="2" applyFont="1" applyFill="1" applyBorder="1" applyAlignment="1" applyProtection="1">
      <alignment horizontal="center"/>
      <protection locked="0"/>
    </xf>
    <xf numFmtId="43" fontId="0" fillId="4" borderId="9" xfId="2" applyFont="1" applyFill="1" applyBorder="1" applyAlignment="1" applyProtection="1">
      <alignment horizontal="center" wrapText="1"/>
      <protection locked="0"/>
    </xf>
    <xf numFmtId="17" fontId="0" fillId="4" borderId="9" xfId="2" applyNumberFormat="1" applyFont="1" applyFill="1" applyBorder="1" applyAlignment="1" applyProtection="1">
      <alignment horizontal="center" wrapText="1"/>
      <protection locked="0"/>
    </xf>
    <xf numFmtId="10" fontId="0" fillId="4" borderId="9" xfId="7" applyNumberFormat="1" applyFont="1" applyFill="1" applyBorder="1" applyAlignment="1" applyProtection="1">
      <alignment horizontal="center"/>
      <protection locked="0"/>
    </xf>
    <xf numFmtId="0" fontId="6" fillId="5" borderId="0" xfId="0" applyFont="1" applyFill="1" applyAlignment="1"/>
    <xf numFmtId="43" fontId="15" fillId="0" borderId="9" xfId="2" applyFont="1" applyBorder="1" applyAlignment="1">
      <alignment horizontal="center" wrapText="1"/>
    </xf>
    <xf numFmtId="0" fontId="6" fillId="0" borderId="0" xfId="0" applyFont="1" applyAlignment="1">
      <alignment horizontal="center"/>
    </xf>
    <xf numFmtId="0" fontId="0" fillId="0" borderId="0" xfId="0" applyAlignment="1">
      <alignment vertical="center"/>
    </xf>
    <xf numFmtId="44" fontId="0" fillId="0" borderId="0" xfId="0" applyNumberFormat="1"/>
    <xf numFmtId="0" fontId="6" fillId="0" borderId="24" xfId="0" applyFont="1" applyBorder="1" applyAlignment="1">
      <alignment horizontal="center"/>
    </xf>
    <xf numFmtId="10" fontId="12" fillId="0" borderId="0" xfId="7" applyNumberFormat="1" applyFont="1" applyBorder="1" applyAlignment="1">
      <alignment horizontal="center"/>
    </xf>
    <xf numFmtId="43" fontId="0" fillId="0" borderId="9" xfId="2" applyFont="1" applyFill="1" applyBorder="1" applyAlignment="1" applyProtection="1">
      <alignment horizontal="center"/>
      <protection locked="0"/>
    </xf>
    <xf numFmtId="169" fontId="0" fillId="0" borderId="9" xfId="2" applyNumberFormat="1" applyFont="1" applyFill="1" applyBorder="1" applyAlignment="1" applyProtection="1">
      <alignment horizontal="center"/>
      <protection locked="0"/>
    </xf>
    <xf numFmtId="0" fontId="5" fillId="0" borderId="0" xfId="0" applyFont="1" applyAlignment="1">
      <alignment horizontal="left" vertical="center" wrapText="1"/>
    </xf>
    <xf numFmtId="10" fontId="6" fillId="0" borderId="9" xfId="0" applyNumberFormat="1" applyFont="1" applyBorder="1" applyAlignment="1">
      <alignment horizontal="center"/>
    </xf>
    <xf numFmtId="0" fontId="20" fillId="0" borderId="0" xfId="0" applyFont="1"/>
    <xf numFmtId="164" fontId="0" fillId="4" borderId="9" xfId="1" applyFont="1" applyFill="1" applyBorder="1" applyAlignment="1" applyProtection="1">
      <alignment horizontal="center"/>
      <protection locked="0"/>
    </xf>
    <xf numFmtId="0" fontId="0" fillId="0" borderId="0" xfId="0" applyFill="1"/>
    <xf numFmtId="0" fontId="20" fillId="0" borderId="0" xfId="0" applyFont="1" applyFill="1"/>
    <xf numFmtId="0" fontId="0" fillId="0" borderId="0" xfId="0" applyFont="1" applyAlignment="1">
      <alignment horizontal="center"/>
    </xf>
    <xf numFmtId="0" fontId="0" fillId="0" borderId="0" xfId="0" applyFont="1"/>
    <xf numFmtId="0" fontId="0" fillId="0" borderId="0" xfId="0" applyFont="1" applyAlignment="1">
      <alignment horizontal="center" wrapText="1"/>
    </xf>
    <xf numFmtId="0" fontId="0" fillId="0" borderId="0" xfId="0" applyFont="1" applyAlignment="1">
      <alignment wrapText="1"/>
    </xf>
    <xf numFmtId="0" fontId="0" fillId="5" borderId="0" xfId="0" applyFont="1" applyFill="1" applyAlignment="1">
      <alignment horizontal="center"/>
    </xf>
    <xf numFmtId="0" fontId="0" fillId="0" borderId="0" xfId="0" applyFont="1" applyFill="1"/>
    <xf numFmtId="0" fontId="0" fillId="0" borderId="9" xfId="0" applyFont="1" applyBorder="1" applyAlignment="1"/>
    <xf numFmtId="9" fontId="0" fillId="0" borderId="9" xfId="0" applyNumberFormat="1" applyFont="1" applyBorder="1" applyAlignment="1">
      <alignment horizontal="center"/>
    </xf>
    <xf numFmtId="43" fontId="0" fillId="0" borderId="9" xfId="0" applyNumberFormat="1" applyFont="1" applyBorder="1" applyAlignment="1">
      <alignment horizontal="center"/>
    </xf>
    <xf numFmtId="0" fontId="0" fillId="3" borderId="9" xfId="0" applyFont="1" applyFill="1" applyBorder="1" applyAlignment="1">
      <alignment wrapText="1"/>
    </xf>
    <xf numFmtId="0" fontId="0" fillId="0" borderId="9" xfId="0" applyFont="1" applyBorder="1" applyAlignment="1">
      <alignment horizontal="center"/>
    </xf>
    <xf numFmtId="0" fontId="0" fillId="0" borderId="10" xfId="0" applyFont="1" applyBorder="1" applyAlignment="1"/>
    <xf numFmtId="10" fontId="0" fillId="0" borderId="9" xfId="0" applyNumberFormat="1" applyFont="1" applyBorder="1" applyAlignment="1">
      <alignment horizontal="center"/>
    </xf>
    <xf numFmtId="0" fontId="0" fillId="0" borderId="12" xfId="0" applyFont="1" applyBorder="1" applyAlignment="1"/>
    <xf numFmtId="0" fontId="21" fillId="0" borderId="9" xfId="0" applyFont="1" applyBorder="1" applyAlignment="1" applyProtection="1">
      <alignment horizontal="center" vertical="center" wrapText="1"/>
      <protection locked="0"/>
    </xf>
    <xf numFmtId="0" fontId="0" fillId="3" borderId="10" xfId="0" applyFont="1" applyFill="1" applyBorder="1" applyAlignment="1">
      <alignment wrapText="1"/>
    </xf>
    <xf numFmtId="10" fontId="0" fillId="0" borderId="0" xfId="0" applyNumberFormat="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0" fillId="0" borderId="0" xfId="0" applyFont="1" applyAlignment="1">
      <alignment horizontal="left" wrapText="1"/>
    </xf>
    <xf numFmtId="0" fontId="0" fillId="0" borderId="0" xfId="0" applyFont="1" applyAlignment="1">
      <alignment horizontal="center" vertical="top"/>
    </xf>
    <xf numFmtId="0" fontId="0" fillId="0" borderId="0" xfId="0" applyFont="1" applyAlignment="1">
      <alignment vertical="center"/>
    </xf>
    <xf numFmtId="1" fontId="0" fillId="0" borderId="9" xfId="0" applyNumberFormat="1" applyFont="1" applyBorder="1" applyAlignment="1">
      <alignment horizontal="center" vertical="center"/>
    </xf>
    <xf numFmtId="43" fontId="0" fillId="0" borderId="0" xfId="0" applyNumberFormat="1" applyFont="1" applyAlignment="1">
      <alignment horizontal="center"/>
    </xf>
    <xf numFmtId="0" fontId="11" fillId="0" borderId="0" xfId="0" applyFont="1"/>
    <xf numFmtId="0" fontId="0" fillId="3" borderId="10"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0" fillId="0" borderId="0" xfId="0" applyFont="1" applyAlignment="1">
      <alignment horizontal="center"/>
    </xf>
    <xf numFmtId="0" fontId="24" fillId="0" borderId="0" xfId="0" applyFont="1" applyAlignment="1">
      <alignment vertical="center"/>
    </xf>
    <xf numFmtId="0" fontId="0" fillId="0" borderId="9" xfId="2" applyNumberFormat="1" applyFont="1" applyBorder="1" applyAlignment="1">
      <alignment horizontal="center" vertical="center"/>
    </xf>
    <xf numFmtId="164" fontId="0" fillId="0" borderId="9" xfId="1" applyFont="1" applyBorder="1" applyAlignment="1">
      <alignment horizontal="center" vertical="center"/>
    </xf>
    <xf numFmtId="0" fontId="0" fillId="0" borderId="9" xfId="1" applyNumberFormat="1" applyFont="1" applyBorder="1" applyAlignment="1">
      <alignment horizontal="center" vertical="center"/>
    </xf>
    <xf numFmtId="164" fontId="0" fillId="4" borderId="9" xfId="1"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vertical="center"/>
      <protection locked="0"/>
    </xf>
    <xf numFmtId="0" fontId="0" fillId="0" borderId="0" xfId="0" applyFont="1" applyBorder="1" applyAlignment="1">
      <alignment horizontal="center"/>
    </xf>
    <xf numFmtId="43" fontId="0" fillId="0" borderId="0" xfId="2" applyFont="1" applyBorder="1" applyAlignment="1">
      <alignment horizontal="left" wrapText="1"/>
    </xf>
    <xf numFmtId="43" fontId="15" fillId="0" borderId="0" xfId="2" applyFont="1" applyBorder="1" applyAlignment="1">
      <alignment horizontal="left" wrapText="1"/>
    </xf>
    <xf numFmtId="43" fontId="15" fillId="0" borderId="0" xfId="2" applyFont="1" applyFill="1" applyBorder="1" applyAlignment="1">
      <alignment horizontal="left" wrapText="1"/>
    </xf>
    <xf numFmtId="10" fontId="0" fillId="0" borderId="0" xfId="7" applyNumberFormat="1" applyFont="1" applyFill="1" applyBorder="1" applyAlignment="1" applyProtection="1">
      <alignment horizontal="center"/>
      <protection locked="0"/>
    </xf>
    <xf numFmtId="0" fontId="0" fillId="0" borderId="0" xfId="0" applyFont="1" applyFill="1" applyBorder="1" applyAlignment="1" applyProtection="1">
      <alignment horizontal="left" vertical="top"/>
      <protection locked="0"/>
    </xf>
    <xf numFmtId="0" fontId="0" fillId="0" borderId="0" xfId="0" quotePrefix="1" applyFont="1"/>
    <xf numFmtId="0" fontId="0" fillId="0" borderId="0" xfId="0" applyFont="1" applyAlignment="1">
      <alignment horizontal="left" vertical="justify"/>
    </xf>
    <xf numFmtId="4" fontId="24" fillId="0" borderId="9" xfId="0" applyNumberFormat="1" applyFont="1" applyBorder="1" applyAlignment="1">
      <alignment horizontal="center"/>
    </xf>
    <xf numFmtId="49" fontId="31" fillId="0" borderId="9" xfId="2" applyNumberFormat="1" applyFont="1" applyBorder="1" applyAlignment="1">
      <alignment horizontal="center"/>
    </xf>
    <xf numFmtId="164" fontId="31" fillId="0" borderId="9" xfId="1" applyFont="1" applyBorder="1"/>
    <xf numFmtId="0" fontId="0" fillId="0" borderId="9" xfId="0" applyFont="1" applyBorder="1" applyAlignment="1">
      <alignment horizontal="center" vertical="center"/>
    </xf>
    <xf numFmtId="164" fontId="0" fillId="0" borderId="9" xfId="1" applyFont="1" applyBorder="1"/>
    <xf numFmtId="49" fontId="0" fillId="0" borderId="9" xfId="0" applyNumberFormat="1" applyFont="1" applyBorder="1" applyAlignment="1">
      <alignment horizontal="center"/>
    </xf>
    <xf numFmtId="164" fontId="24" fillId="6" borderId="9" xfId="1" applyFont="1" applyFill="1" applyBorder="1"/>
    <xf numFmtId="4" fontId="0" fillId="0" borderId="0" xfId="0" applyNumberFormat="1" applyFont="1"/>
    <xf numFmtId="0" fontId="8" fillId="2" borderId="0" xfId="0" applyFont="1" applyFill="1" applyAlignment="1">
      <alignment horizontal="center"/>
    </xf>
    <xf numFmtId="0" fontId="9" fillId="2" borderId="0" xfId="0" applyFont="1" applyFill="1"/>
    <xf numFmtId="43" fontId="0" fillId="0" borderId="0" xfId="0" applyNumberFormat="1" applyFont="1"/>
    <xf numFmtId="164" fontId="6" fillId="0" borderId="9" xfId="1" applyFont="1" applyBorder="1"/>
    <xf numFmtId="164" fontId="6" fillId="7" borderId="9" xfId="1" applyFont="1" applyFill="1" applyBorder="1"/>
    <xf numFmtId="10" fontId="31" fillId="0" borderId="9" xfId="2" applyNumberFormat="1" applyFont="1" applyBorder="1" applyAlignment="1">
      <alignment horizontal="center"/>
    </xf>
    <xf numFmtId="10" fontId="24" fillId="7" borderId="9" xfId="2" applyNumberFormat="1" applyFont="1" applyFill="1" applyBorder="1" applyAlignment="1">
      <alignment horizontal="center"/>
    </xf>
    <xf numFmtId="164" fontId="6" fillId="6" borderId="9" xfId="1" applyFont="1" applyFill="1" applyBorder="1"/>
    <xf numFmtId="4" fontId="6" fillId="0" borderId="9" xfId="0" applyNumberFormat="1" applyFont="1" applyBorder="1" applyAlignment="1">
      <alignment horizontal="center"/>
    </xf>
    <xf numFmtId="10" fontId="0" fillId="0" borderId="9" xfId="0" applyNumberFormat="1" applyFont="1" applyBorder="1" applyAlignment="1">
      <alignment horizontal="center" vertical="center"/>
    </xf>
    <xf numFmtId="10" fontId="0" fillId="0" borderId="9" xfId="7" applyNumberFormat="1" applyFont="1" applyBorder="1" applyAlignment="1">
      <alignment horizontal="center" vertical="center"/>
    </xf>
    <xf numFmtId="10" fontId="6" fillId="7" borderId="9" xfId="0" applyNumberFormat="1" applyFont="1" applyFill="1" applyBorder="1" applyAlignment="1">
      <alignment horizontal="center"/>
    </xf>
    <xf numFmtId="164" fontId="6" fillId="0" borderId="0" xfId="1" applyFont="1"/>
    <xf numFmtId="10" fontId="11" fillId="0" borderId="9" xfId="0" applyNumberFormat="1" applyFont="1" applyBorder="1" applyAlignment="1">
      <alignment horizontal="center"/>
    </xf>
    <xf numFmtId="0" fontId="11" fillId="0" borderId="9" xfId="0" applyFont="1" applyBorder="1" applyAlignment="1">
      <alignment horizontal="center"/>
    </xf>
    <xf numFmtId="164" fontId="12" fillId="0" borderId="9" xfId="1" applyFont="1" applyBorder="1" applyAlignment="1">
      <alignment horizontal="center"/>
    </xf>
    <xf numFmtId="0" fontId="11" fillId="0" borderId="9" xfId="0" applyFont="1" applyBorder="1" applyAlignment="1">
      <alignment horizontal="center" vertical="center"/>
    </xf>
    <xf numFmtId="10" fontId="12" fillId="0" borderId="9" xfId="0" applyNumberFormat="1" applyFont="1" applyBorder="1" applyAlignment="1">
      <alignment horizontal="center"/>
    </xf>
    <xf numFmtId="164" fontId="12" fillId="0" borderId="9" xfId="1" applyFont="1" applyBorder="1"/>
    <xf numFmtId="0" fontId="12" fillId="0" borderId="9" xfId="0" applyFont="1" applyBorder="1" applyAlignment="1">
      <alignment horizontal="left"/>
    </xf>
    <xf numFmtId="10" fontId="12" fillId="0" borderId="9" xfId="0" applyNumberFormat="1" applyFont="1" applyBorder="1" applyAlignment="1">
      <alignment horizontal="center" vertical="center"/>
    </xf>
    <xf numFmtId="0" fontId="12" fillId="0" borderId="0" xfId="0" applyFont="1" applyAlignment="1">
      <alignment horizontal="center" vertical="center" textRotation="90"/>
    </xf>
    <xf numFmtId="0" fontId="12" fillId="0" borderId="0" xfId="0" applyFont="1" applyAlignment="1">
      <alignment horizontal="left"/>
    </xf>
    <xf numFmtId="10" fontId="12" fillId="0" borderId="0" xfId="0" applyNumberFormat="1" applyFont="1" applyAlignment="1">
      <alignment horizontal="center"/>
    </xf>
    <xf numFmtId="164" fontId="12" fillId="0" borderId="0" xfId="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justify" vertical="center" wrapText="1"/>
    </xf>
    <xf numFmtId="0" fontId="6" fillId="0" borderId="0" xfId="0" applyFont="1" applyAlignment="1">
      <alignment vertical="center"/>
    </xf>
    <xf numFmtId="0" fontId="0" fillId="4" borderId="9" xfId="0" applyFont="1" applyFill="1" applyBorder="1" applyAlignment="1">
      <alignment vertical="center"/>
    </xf>
    <xf numFmtId="0" fontId="0" fillId="0" borderId="0" xfId="0" applyFont="1" applyFill="1" applyAlignment="1">
      <alignment vertical="center"/>
    </xf>
    <xf numFmtId="0" fontId="0" fillId="0" borderId="0" xfId="0" applyFont="1" applyAlignment="1"/>
    <xf numFmtId="0" fontId="0" fillId="0" borderId="0" xfId="0" applyFont="1" applyFill="1" applyAlignment="1"/>
    <xf numFmtId="0" fontId="34" fillId="0" borderId="0" xfId="0" applyFont="1" applyAlignment="1">
      <alignment horizontal="center"/>
    </xf>
    <xf numFmtId="0" fontId="23" fillId="0" borderId="0" xfId="0" applyFont="1" applyBorder="1" applyAlignment="1" applyProtection="1">
      <alignment horizontal="left" vertical="center" wrapText="1"/>
      <protection locked="0"/>
    </xf>
    <xf numFmtId="0" fontId="6" fillId="0" borderId="0" xfId="0" applyFont="1" applyFill="1" applyAlignment="1"/>
    <xf numFmtId="0" fontId="0" fillId="0" borderId="0" xfId="0" applyFont="1" applyFill="1" applyAlignment="1">
      <alignment horizontal="center"/>
    </xf>
    <xf numFmtId="0" fontId="6" fillId="0" borderId="0" xfId="0" applyFont="1" applyAlignment="1">
      <alignment horizontal="center"/>
    </xf>
    <xf numFmtId="0" fontId="0" fillId="0" borderId="0" xfId="0" applyFont="1" applyAlignment="1">
      <alignment horizontal="center" vertical="center" wrapText="1"/>
    </xf>
    <xf numFmtId="0" fontId="7" fillId="0" borderId="0" xfId="0" applyFont="1" applyAlignment="1">
      <alignment horizontal="left" wrapText="1"/>
    </xf>
    <xf numFmtId="0" fontId="6" fillId="3" borderId="9" xfId="0" applyFont="1" applyFill="1" applyBorder="1" applyAlignment="1">
      <alignment horizontal="center"/>
    </xf>
    <xf numFmtId="0" fontId="6" fillId="0" borderId="9" xfId="0" applyFont="1" applyBorder="1" applyAlignment="1">
      <alignment horizontal="center"/>
    </xf>
    <xf numFmtId="0" fontId="0" fillId="0" borderId="9" xfId="0" applyFont="1" applyBorder="1" applyAlignment="1">
      <alignment horizontal="center"/>
    </xf>
    <xf numFmtId="0" fontId="0" fillId="0" borderId="0" xfId="0" applyFont="1" applyAlignment="1">
      <alignment horizontal="center"/>
    </xf>
    <xf numFmtId="0" fontId="6" fillId="0" borderId="9" xfId="0" applyFont="1" applyBorder="1" applyAlignment="1"/>
    <xf numFmtId="0" fontId="6" fillId="0" borderId="9" xfId="0" applyNumberFormat="1"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center"/>
    </xf>
    <xf numFmtId="10" fontId="6" fillId="0" borderId="9" xfId="7" applyNumberFormat="1" applyFont="1" applyFill="1" applyBorder="1" applyAlignment="1" applyProtection="1">
      <alignment horizontal="center"/>
      <protection locked="0"/>
    </xf>
    <xf numFmtId="0" fontId="35" fillId="0" borderId="0" xfId="0" applyFont="1" applyBorder="1" applyAlignment="1">
      <alignment horizontal="left"/>
    </xf>
    <xf numFmtId="0" fontId="0" fillId="0" borderId="0" xfId="0" applyBorder="1"/>
    <xf numFmtId="43" fontId="16" fillId="0" borderId="0" xfId="0" applyNumberFormat="1" applyFont="1" applyBorder="1" applyAlignment="1">
      <alignment horizontal="left" wrapText="1"/>
    </xf>
    <xf numFmtId="0" fontId="6" fillId="0" borderId="0" xfId="0" applyFont="1" applyAlignment="1">
      <alignment horizontal="center"/>
    </xf>
    <xf numFmtId="0" fontId="34" fillId="0" borderId="0" xfId="0" applyFont="1" applyAlignment="1">
      <alignment horizontal="center"/>
    </xf>
    <xf numFmtId="0" fontId="6" fillId="7" borderId="17" xfId="0" applyFont="1" applyFill="1" applyBorder="1" applyAlignment="1">
      <alignment horizontal="center"/>
    </xf>
    <xf numFmtId="0" fontId="6" fillId="7" borderId="17" xfId="0" applyFont="1" applyFill="1" applyBorder="1" applyAlignment="1">
      <alignment horizontal="left"/>
    </xf>
    <xf numFmtId="164" fontId="0" fillId="7" borderId="17" xfId="1" applyFont="1" applyFill="1" applyBorder="1" applyAlignment="1">
      <alignment horizontal="center"/>
    </xf>
    <xf numFmtId="164" fontId="6" fillId="7" borderId="30" xfId="1" applyFont="1" applyFill="1" applyBorder="1" applyAlignment="1">
      <alignment horizontal="center"/>
    </xf>
    <xf numFmtId="0" fontId="6" fillId="5" borderId="4" xfId="0" applyFont="1" applyFill="1" applyBorder="1" applyAlignment="1"/>
    <xf numFmtId="43" fontId="5" fillId="6" borderId="19" xfId="2" applyFont="1" applyFill="1" applyBorder="1" applyAlignment="1">
      <alignment horizontal="center"/>
    </xf>
    <xf numFmtId="9" fontId="12" fillId="0" borderId="9" xfId="0" applyNumberFormat="1" applyFont="1" applyBorder="1" applyAlignment="1">
      <alignment horizontal="center"/>
    </xf>
    <xf numFmtId="0" fontId="0" fillId="0" borderId="16" xfId="0" applyFont="1" applyBorder="1" applyAlignment="1">
      <alignment horizontal="center"/>
    </xf>
    <xf numFmtId="43" fontId="0" fillId="0" borderId="17" xfId="2" applyFont="1" applyBorder="1" applyAlignment="1">
      <alignment horizontal="center"/>
    </xf>
    <xf numFmtId="43" fontId="0" fillId="0" borderId="17" xfId="0" applyNumberFormat="1" applyFont="1" applyBorder="1" applyAlignment="1">
      <alignment horizontal="center"/>
    </xf>
    <xf numFmtId="43" fontId="6" fillId="0" borderId="30" xfId="0" applyNumberFormat="1" applyFont="1" applyBorder="1" applyAlignment="1">
      <alignment horizontal="center"/>
    </xf>
    <xf numFmtId="43" fontId="15" fillId="0" borderId="9" xfId="2" applyFont="1" applyFill="1" applyBorder="1" applyAlignment="1">
      <alignment horizontal="center"/>
    </xf>
    <xf numFmtId="0" fontId="13" fillId="0" borderId="0" xfId="0" applyFont="1" applyAlignment="1">
      <alignment horizontal="right"/>
    </xf>
    <xf numFmtId="0" fontId="13" fillId="0" borderId="0" xfId="0" applyFont="1" applyFill="1" applyAlignment="1">
      <alignment horizontal="right"/>
    </xf>
    <xf numFmtId="0" fontId="0" fillId="0" borderId="9" xfId="0" applyFont="1" applyFill="1" applyBorder="1" applyAlignment="1">
      <alignment horizontal="center"/>
    </xf>
    <xf numFmtId="0" fontId="0" fillId="0" borderId="10" xfId="0" applyFont="1" applyFill="1" applyBorder="1" applyAlignment="1"/>
    <xf numFmtId="0" fontId="0" fillId="0" borderId="12" xfId="0" applyFont="1" applyFill="1" applyBorder="1" applyAlignment="1"/>
    <xf numFmtId="10" fontId="0" fillId="0" borderId="9" xfId="7" applyNumberFormat="1" applyFont="1" applyFill="1" applyBorder="1" applyAlignment="1" applyProtection="1">
      <alignment horizontal="center"/>
      <protection locked="0"/>
    </xf>
    <xf numFmtId="0" fontId="12" fillId="0" borderId="9" xfId="0" applyFont="1" applyFill="1" applyBorder="1" applyAlignment="1">
      <alignment horizontal="right"/>
    </xf>
    <xf numFmtId="167" fontId="12" fillId="4" borderId="9" xfId="2" applyNumberFormat="1" applyFont="1" applyFill="1" applyBorder="1" applyAlignment="1" applyProtection="1">
      <alignment horizontal="center"/>
      <protection locked="0"/>
    </xf>
    <xf numFmtId="10" fontId="0" fillId="0" borderId="0" xfId="7" applyNumberFormat="1" applyFont="1" applyBorder="1" applyAlignment="1">
      <alignment horizontal="center"/>
    </xf>
    <xf numFmtId="0" fontId="0" fillId="0" borderId="0" xfId="0" applyFont="1" applyBorder="1"/>
    <xf numFmtId="0" fontId="21" fillId="0" borderId="9" xfId="0" applyFont="1" applyBorder="1" applyAlignment="1">
      <alignment horizontal="center" vertical="center" wrapText="1"/>
    </xf>
    <xf numFmtId="0" fontId="21" fillId="0" borderId="0" xfId="0" applyFont="1" applyFill="1" applyBorder="1" applyAlignment="1">
      <alignment vertical="center"/>
    </xf>
    <xf numFmtId="43" fontId="16" fillId="0" borderId="0" xfId="0" applyNumberFormat="1" applyFont="1" applyFill="1" applyBorder="1" applyAlignment="1">
      <alignment horizontal="left" wrapText="1"/>
    </xf>
    <xf numFmtId="0" fontId="0" fillId="0" borderId="9" xfId="0" applyFont="1" applyFill="1" applyBorder="1" applyAlignment="1">
      <alignment horizontal="left"/>
    </xf>
    <xf numFmtId="164" fontId="16" fillId="0" borderId="9" xfId="0" applyNumberFormat="1" applyFont="1" applyBorder="1"/>
    <xf numFmtId="0" fontId="0" fillId="0" borderId="0" xfId="0" applyFont="1" applyFill="1" applyBorder="1" applyAlignment="1">
      <alignment horizontal="center"/>
    </xf>
    <xf numFmtId="0" fontId="0" fillId="0" borderId="0" xfId="0" applyFont="1" applyFill="1" applyBorder="1" applyAlignment="1">
      <alignment horizontal="left"/>
    </xf>
    <xf numFmtId="164" fontId="16" fillId="0" borderId="0" xfId="0" applyNumberFormat="1" applyFont="1" applyBorder="1"/>
    <xf numFmtId="2" fontId="0" fillId="0" borderId="0" xfId="22" applyNumberFormat="1" applyFont="1" applyFill="1" applyBorder="1" applyAlignment="1" applyProtection="1">
      <alignment horizontal="center"/>
    </xf>
    <xf numFmtId="0" fontId="0" fillId="0" borderId="9" xfId="22" applyNumberFormat="1" applyFont="1" applyFill="1" applyBorder="1" applyAlignment="1" applyProtection="1">
      <alignment horizontal="center"/>
    </xf>
    <xf numFmtId="2" fontId="0" fillId="0" borderId="9" xfId="22" applyNumberFormat="1" applyFont="1" applyBorder="1" applyAlignment="1" applyProtection="1">
      <alignment horizontal="center"/>
    </xf>
    <xf numFmtId="2" fontId="6" fillId="0" borderId="9" xfId="22" applyNumberFormat="1" applyFont="1" applyBorder="1" applyAlignment="1" applyProtection="1">
      <alignment horizontal="center"/>
    </xf>
    <xf numFmtId="0" fontId="6" fillId="0" borderId="9" xfId="0" applyFont="1" applyBorder="1" applyAlignment="1">
      <alignment horizontal="left" wrapText="1"/>
    </xf>
    <xf numFmtId="2" fontId="6" fillId="0" borderId="9" xfId="22" applyNumberFormat="1" applyFont="1" applyFill="1" applyBorder="1" applyAlignment="1" applyProtection="1">
      <alignment horizontal="center"/>
    </xf>
    <xf numFmtId="0" fontId="6" fillId="3" borderId="9" xfId="0" applyFont="1" applyFill="1" applyBorder="1" applyAlignment="1">
      <alignment horizontal="center" vertical="center"/>
    </xf>
    <xf numFmtId="0" fontId="19"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0" borderId="0" xfId="0" applyFont="1" applyFill="1"/>
    <xf numFmtId="0" fontId="11" fillId="0" borderId="0" xfId="0" applyFont="1" applyBorder="1" applyAlignment="1">
      <alignment horizontal="center"/>
    </xf>
    <xf numFmtId="10" fontId="6" fillId="0" borderId="0" xfId="0" applyNumberFormat="1" applyFont="1" applyBorder="1" applyAlignment="1">
      <alignment horizontal="center"/>
    </xf>
    <xf numFmtId="0" fontId="36" fillId="0" borderId="0" xfId="0" applyFont="1" applyFill="1"/>
    <xf numFmtId="0" fontId="20" fillId="0" borderId="0" xfId="0" applyFont="1" applyFill="1" applyAlignment="1">
      <alignment horizontal="center"/>
    </xf>
    <xf numFmtId="0" fontId="8" fillId="0" borderId="0" xfId="0" applyFont="1" applyFill="1" applyAlignment="1">
      <alignment horizontal="left"/>
    </xf>
    <xf numFmtId="0" fontId="15" fillId="0" borderId="0" xfId="0" applyFont="1"/>
    <xf numFmtId="0" fontId="12" fillId="0" borderId="0" xfId="0" applyFont="1" applyFill="1" applyAlignment="1">
      <alignment horizontal="center"/>
    </xf>
    <xf numFmtId="0" fontId="22" fillId="0" borderId="9" xfId="0" applyFont="1" applyFill="1" applyBorder="1" applyAlignment="1" applyProtection="1">
      <alignment horizontal="center" vertical="center" wrapText="1"/>
      <protection locked="0"/>
    </xf>
    <xf numFmtId="0" fontId="22" fillId="0" borderId="9" xfId="7" applyNumberFormat="1" applyFont="1" applyFill="1" applyBorder="1" applyAlignment="1" applyProtection="1">
      <alignment horizontal="center" vertical="center" wrapText="1"/>
      <protection locked="0"/>
    </xf>
    <xf numFmtId="43" fontId="0" fillId="0" borderId="10" xfId="2" applyFont="1" applyBorder="1" applyAlignment="1">
      <alignment wrapText="1"/>
    </xf>
    <xf numFmtId="0" fontId="6" fillId="0" borderId="0" xfId="0" applyFont="1" applyAlignment="1">
      <alignment horizontal="left" vertical="top"/>
    </xf>
    <xf numFmtId="10" fontId="0" fillId="0" borderId="9" xfId="0" applyNumberFormat="1" applyFont="1" applyFill="1" applyBorder="1" applyAlignment="1">
      <alignment horizontal="center" wrapText="1"/>
    </xf>
    <xf numFmtId="43" fontId="0" fillId="0" borderId="9" xfId="2" applyFont="1" applyBorder="1" applyAlignment="1">
      <alignment wrapText="1"/>
    </xf>
    <xf numFmtId="0" fontId="0" fillId="0" borderId="0" xfId="0" applyFont="1" applyAlignment="1">
      <alignment horizontal="left" vertical="center"/>
    </xf>
    <xf numFmtId="0" fontId="0" fillId="4" borderId="9" xfId="0" applyFont="1" applyFill="1" applyBorder="1" applyProtection="1">
      <protection locked="0"/>
    </xf>
    <xf numFmtId="0" fontId="28" fillId="12" borderId="32" xfId="0" applyFont="1" applyFill="1" applyBorder="1" applyAlignment="1">
      <alignment horizontal="center" vertical="center" wrapText="1"/>
    </xf>
    <xf numFmtId="0" fontId="28" fillId="12" borderId="36" xfId="0" applyFont="1" applyFill="1" applyBorder="1" applyAlignment="1">
      <alignment horizontal="center" vertical="center" wrapText="1"/>
    </xf>
    <xf numFmtId="0" fontId="28" fillId="12" borderId="37" xfId="0" applyFont="1" applyFill="1" applyBorder="1" applyAlignment="1">
      <alignment horizontal="center" vertical="center" wrapText="1"/>
    </xf>
    <xf numFmtId="0" fontId="28" fillId="12" borderId="34" xfId="0" applyFont="1" applyFill="1" applyBorder="1" applyAlignment="1">
      <alignment horizontal="center" vertical="center" wrapText="1"/>
    </xf>
    <xf numFmtId="0" fontId="31" fillId="0" borderId="9" xfId="0" applyFont="1" applyBorder="1" applyAlignment="1">
      <alignment horizontal="center" vertical="center"/>
    </xf>
    <xf numFmtId="43" fontId="0" fillId="0" borderId="2" xfId="1" applyNumberFormat="1" applyFont="1" applyFill="1" applyBorder="1" applyAlignment="1">
      <alignment horizontal="center" vertical="center"/>
    </xf>
    <xf numFmtId="164" fontId="11" fillId="11" borderId="3" xfId="1" applyFont="1" applyFill="1" applyBorder="1" applyAlignment="1">
      <alignment horizontal="center" vertical="center"/>
    </xf>
    <xf numFmtId="0" fontId="2" fillId="0" borderId="0" xfId="0" applyFont="1" applyAlignment="1">
      <alignment vertical="center" wrapText="1"/>
    </xf>
    <xf numFmtId="43" fontId="2" fillId="0" borderId="0" xfId="0" applyNumberFormat="1" applyFont="1"/>
    <xf numFmtId="10" fontId="0" fillId="4" borderId="9" xfId="0" applyNumberFormat="1" applyFont="1" applyFill="1" applyBorder="1" applyAlignment="1" applyProtection="1">
      <alignment horizontal="center"/>
      <protection locked="0"/>
    </xf>
    <xf numFmtId="43" fontId="0" fillId="4" borderId="9" xfId="0" applyNumberFormat="1" applyFont="1" applyFill="1" applyBorder="1" applyAlignment="1">
      <alignment horizontal="center"/>
    </xf>
    <xf numFmtId="43" fontId="0" fillId="4" borderId="10" xfId="0" applyNumberFormat="1" applyFont="1" applyFill="1" applyBorder="1" applyAlignment="1">
      <alignment horizontal="center"/>
    </xf>
    <xf numFmtId="0" fontId="27" fillId="0" borderId="9" xfId="0" applyFont="1" applyFill="1" applyBorder="1" applyAlignment="1" applyProtection="1">
      <alignment horizontal="center" vertical="center" wrapText="1"/>
      <protection locked="0"/>
    </xf>
    <xf numFmtId="43" fontId="6" fillId="0" borderId="9" xfId="0" applyNumberFormat="1" applyFont="1" applyBorder="1" applyAlignment="1">
      <alignment vertical="center"/>
    </xf>
    <xf numFmtId="0" fontId="37" fillId="0" borderId="0" xfId="0" applyFont="1"/>
    <xf numFmtId="10" fontId="6" fillId="0" borderId="9" xfId="0" applyNumberFormat="1" applyFont="1" applyFill="1" applyBorder="1" applyAlignment="1">
      <alignment horizontal="center"/>
    </xf>
    <xf numFmtId="0" fontId="13" fillId="4" borderId="23" xfId="0" applyFont="1" applyFill="1" applyBorder="1" applyAlignment="1" applyProtection="1">
      <alignment horizontal="center"/>
      <protection locked="0"/>
    </xf>
    <xf numFmtId="0" fontId="13" fillId="4" borderId="11" xfId="0" applyFont="1" applyFill="1" applyBorder="1" applyAlignment="1" applyProtection="1">
      <alignment horizontal="center"/>
      <protection locked="0"/>
    </xf>
    <xf numFmtId="0" fontId="13" fillId="4" borderId="27" xfId="0" applyFont="1" applyFill="1" applyBorder="1" applyAlignment="1" applyProtection="1">
      <alignment horizontal="center"/>
      <protection locked="0"/>
    </xf>
    <xf numFmtId="0" fontId="13" fillId="4" borderId="25" xfId="0" applyFont="1" applyFill="1" applyBorder="1" applyAlignment="1" applyProtection="1">
      <alignment horizontal="center"/>
      <protection locked="0"/>
    </xf>
    <xf numFmtId="0" fontId="13" fillId="4" borderId="14" xfId="0" applyFont="1" applyFill="1" applyBorder="1" applyAlignment="1" applyProtection="1">
      <alignment horizontal="center"/>
      <protection locked="0"/>
    </xf>
    <xf numFmtId="0" fontId="13" fillId="4" borderId="26" xfId="0" applyFont="1" applyFill="1" applyBorder="1" applyAlignment="1" applyProtection="1">
      <alignment horizontal="center"/>
      <protection locked="0"/>
    </xf>
    <xf numFmtId="0" fontId="13" fillId="4" borderId="4" xfId="0" applyFont="1" applyFill="1" applyBorder="1" applyAlignment="1" applyProtection="1">
      <alignment horizontal="center"/>
      <protection locked="0"/>
    </xf>
    <xf numFmtId="0" fontId="13" fillId="4" borderId="20" xfId="0" applyFont="1" applyFill="1" applyBorder="1" applyAlignment="1" applyProtection="1">
      <alignment horizontal="center"/>
      <protection locked="0"/>
    </xf>
    <xf numFmtId="0" fontId="13" fillId="4" borderId="0" xfId="0" applyFont="1" applyFill="1" applyBorder="1" applyAlignment="1" applyProtection="1">
      <alignment horizontal="center"/>
      <protection locked="0"/>
    </xf>
    <xf numFmtId="10" fontId="6" fillId="0" borderId="0" xfId="0" applyNumberFormat="1" applyFont="1" applyFill="1" applyBorder="1" applyAlignment="1">
      <alignment horizontal="center"/>
    </xf>
    <xf numFmtId="0" fontId="13" fillId="0" borderId="0" xfId="0" applyFont="1" applyFill="1" applyBorder="1" applyAlignment="1" applyProtection="1">
      <alignment horizontal="center"/>
      <protection locked="0"/>
    </xf>
    <xf numFmtId="9" fontId="12" fillId="4" borderId="9" xfId="0" applyNumberFormat="1" applyFont="1" applyFill="1" applyBorder="1" applyAlignment="1">
      <alignment horizontal="center"/>
    </xf>
    <xf numFmtId="0" fontId="27" fillId="4" borderId="9" xfId="0" applyFont="1" applyFill="1" applyBorder="1" applyAlignment="1" applyProtection="1">
      <alignment horizontal="center" vertical="center" wrapText="1"/>
      <protection locked="0"/>
    </xf>
    <xf numFmtId="0" fontId="22" fillId="4" borderId="9" xfId="7" applyNumberFormat="1" applyFont="1" applyFill="1" applyBorder="1" applyAlignment="1" applyProtection="1">
      <alignment horizontal="center" vertical="center" wrapText="1"/>
      <protection locked="0"/>
    </xf>
    <xf numFmtId="10" fontId="27" fillId="4" borderId="9" xfId="7" applyNumberFormat="1" applyFont="1" applyFill="1" applyBorder="1" applyAlignment="1" applyProtection="1">
      <alignment horizontal="center" vertical="center" wrapText="1"/>
      <protection locked="0"/>
    </xf>
    <xf numFmtId="0" fontId="7" fillId="0" borderId="0" xfId="0" applyFont="1" applyFill="1" applyAlignment="1">
      <alignment wrapText="1"/>
    </xf>
    <xf numFmtId="0" fontId="7" fillId="0" borderId="0" xfId="0" applyFont="1" applyFill="1" applyAlignment="1">
      <alignment vertical="top" wrapText="1"/>
    </xf>
    <xf numFmtId="0" fontId="7" fillId="0" borderId="0" xfId="0" applyFont="1" applyFill="1" applyBorder="1" applyAlignment="1">
      <alignment vertical="center" wrapText="1"/>
    </xf>
    <xf numFmtId="0" fontId="7" fillId="0" borderId="0" xfId="0" applyFont="1" applyBorder="1" applyAlignment="1"/>
    <xf numFmtId="0" fontId="0" fillId="0" borderId="0" xfId="0" applyFill="1" applyBorder="1"/>
    <xf numFmtId="43" fontId="6" fillId="0" borderId="17" xfId="0" applyNumberFormat="1" applyFont="1" applyBorder="1" applyAlignment="1">
      <alignment horizontal="center"/>
    </xf>
    <xf numFmtId="43" fontId="6" fillId="4" borderId="3" xfId="2" applyFont="1" applyFill="1" applyBorder="1" applyAlignment="1">
      <alignment horizontal="center"/>
    </xf>
    <xf numFmtId="43" fontId="6" fillId="4" borderId="3" xfId="0" applyNumberFormat="1" applyFont="1" applyFill="1" applyBorder="1" applyAlignment="1">
      <alignment horizontal="center"/>
    </xf>
    <xf numFmtId="43" fontId="6" fillId="4" borderId="3" xfId="2" applyFont="1" applyFill="1" applyBorder="1" applyAlignment="1" applyProtection="1">
      <alignment horizontal="center"/>
      <protection locked="0"/>
    </xf>
    <xf numFmtId="0" fontId="2" fillId="0" borderId="0" xfId="0" applyFont="1" applyBorder="1" applyAlignment="1">
      <alignment vertical="center" wrapText="1"/>
    </xf>
    <xf numFmtId="0" fontId="2" fillId="0" borderId="0" xfId="0" applyFont="1" applyBorder="1" applyAlignment="1">
      <alignment horizontal="left" vertical="center" wrapText="1"/>
    </xf>
    <xf numFmtId="10" fontId="0" fillId="4" borderId="2" xfId="7" applyNumberFormat="1" applyFont="1" applyFill="1" applyBorder="1" applyAlignment="1" applyProtection="1">
      <alignment horizontal="center"/>
      <protection locked="0"/>
    </xf>
    <xf numFmtId="10" fontId="0" fillId="0" borderId="2" xfId="7" applyNumberFormat="1" applyFont="1" applyBorder="1" applyAlignment="1">
      <alignment horizontal="center"/>
    </xf>
    <xf numFmtId="0" fontId="0" fillId="0" borderId="0" xfId="0" applyFont="1" applyFill="1" applyAlignment="1">
      <alignment horizontal="left" vertical="center" wrapText="1"/>
    </xf>
    <xf numFmtId="0" fontId="0" fillId="0" borderId="0" xfId="0" applyFont="1" applyAlignment="1">
      <alignment horizontal="left" vertical="center" wrapText="1"/>
    </xf>
    <xf numFmtId="0" fontId="0" fillId="0" borderId="9" xfId="0" applyFont="1" applyBorder="1" applyAlignment="1">
      <alignment horizontal="center"/>
    </xf>
    <xf numFmtId="0" fontId="29" fillId="0" borderId="38" xfId="0" applyFont="1" applyBorder="1" applyAlignment="1">
      <alignment horizontal="center" vertical="center" wrapText="1"/>
    </xf>
    <xf numFmtId="0" fontId="12" fillId="0" borderId="36" xfId="0" applyFont="1" applyBorder="1" applyAlignment="1">
      <alignment horizontal="justify" vertical="center" wrapText="1"/>
    </xf>
    <xf numFmtId="0" fontId="12" fillId="0" borderId="36" xfId="0" applyFont="1" applyBorder="1" applyAlignment="1">
      <alignment horizontal="center" vertical="center" wrapText="1"/>
    </xf>
    <xf numFmtId="0" fontId="29" fillId="0" borderId="36" xfId="0" applyFont="1" applyBorder="1" applyAlignment="1">
      <alignment horizontal="center" vertical="center" wrapText="1"/>
    </xf>
    <xf numFmtId="44" fontId="29" fillId="0" borderId="19" xfId="5" applyFont="1" applyBorder="1" applyAlignment="1">
      <alignment horizontal="center" vertical="center" wrapText="1"/>
    </xf>
    <xf numFmtId="44" fontId="29" fillId="12" borderId="34" xfId="5" applyFont="1" applyFill="1" applyBorder="1" applyAlignment="1">
      <alignment horizontal="center" vertical="center" wrapText="1"/>
    </xf>
    <xf numFmtId="0" fontId="0" fillId="2" borderId="0" xfId="0" applyFill="1"/>
    <xf numFmtId="0" fontId="6" fillId="2" borderId="0" xfId="0" applyFont="1" applyFill="1" applyAlignment="1">
      <alignment horizontal="center"/>
    </xf>
    <xf numFmtId="0" fontId="0" fillId="2" borderId="0" xfId="0" applyFont="1" applyFill="1"/>
    <xf numFmtId="0" fontId="0" fillId="2" borderId="9" xfId="0" applyFont="1" applyFill="1" applyBorder="1" applyAlignment="1">
      <alignment horizontal="center"/>
    </xf>
    <xf numFmtId="0" fontId="12" fillId="2" borderId="9" xfId="0" applyFont="1" applyFill="1" applyBorder="1"/>
    <xf numFmtId="4" fontId="0" fillId="2" borderId="9" xfId="0" applyNumberFormat="1" applyFont="1" applyFill="1" applyBorder="1"/>
    <xf numFmtId="4" fontId="12" fillId="2" borderId="10" xfId="0" applyNumberFormat="1" applyFont="1" applyFill="1" applyBorder="1"/>
    <xf numFmtId="4" fontId="12" fillId="2" borderId="9" xfId="0" applyNumberFormat="1" applyFont="1" applyFill="1" applyBorder="1"/>
    <xf numFmtId="4" fontId="12" fillId="2" borderId="8" xfId="0" applyNumberFormat="1" applyFont="1" applyFill="1" applyBorder="1"/>
    <xf numFmtId="0" fontId="11" fillId="2" borderId="0" xfId="0" applyFont="1" applyFill="1" applyAlignment="1">
      <alignment horizontal="center"/>
    </xf>
    <xf numFmtId="0" fontId="7" fillId="2" borderId="0" xfId="0" applyFont="1" applyFill="1"/>
    <xf numFmtId="0" fontId="0" fillId="2" borderId="0" xfId="0" applyFont="1" applyFill="1" applyAlignment="1">
      <alignment horizontal="center"/>
    </xf>
    <xf numFmtId="4" fontId="6" fillId="2" borderId="3" xfId="0" applyNumberFormat="1" applyFont="1" applyFill="1" applyBorder="1"/>
    <xf numFmtId="10" fontId="38" fillId="3" borderId="9" xfId="0" applyNumberFormat="1" applyFont="1" applyFill="1" applyBorder="1" applyAlignment="1">
      <alignment horizontal="center" wrapText="1"/>
    </xf>
    <xf numFmtId="10" fontId="38" fillId="3" borderId="9" xfId="0" applyNumberFormat="1" applyFont="1" applyFill="1" applyBorder="1" applyAlignment="1">
      <alignment horizontal="center"/>
    </xf>
    <xf numFmtId="10" fontId="38" fillId="3" borderId="10" xfId="0" applyNumberFormat="1" applyFont="1" applyFill="1" applyBorder="1" applyAlignment="1">
      <alignment horizontal="center"/>
    </xf>
    <xf numFmtId="0" fontId="11" fillId="3" borderId="23" xfId="0" applyFont="1" applyFill="1" applyBorder="1" applyAlignment="1">
      <alignment horizontal="center" vertical="center" wrapText="1"/>
    </xf>
    <xf numFmtId="0" fontId="6" fillId="2" borderId="0" xfId="0" applyFont="1" applyFill="1"/>
    <xf numFmtId="0" fontId="6" fillId="2" borderId="0" xfId="0" applyFont="1" applyFill="1" applyBorder="1" applyAlignment="1" applyProtection="1">
      <alignment horizontal="center" vertical="center" wrapText="1"/>
      <protection locked="0"/>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0" fontId="6" fillId="2" borderId="0" xfId="0" applyFont="1" applyFill="1" applyAlignment="1">
      <alignment horizontal="right" vertical="center" wrapText="1"/>
    </xf>
    <xf numFmtId="0" fontId="6" fillId="2" borderId="0" xfId="0" applyFont="1" applyFill="1" applyBorder="1" applyAlignment="1" applyProtection="1">
      <alignment horizontal="center" vertical="center"/>
      <protection locked="0"/>
    </xf>
    <xf numFmtId="0" fontId="2" fillId="2" borderId="0" xfId="0" applyFont="1" applyFill="1"/>
    <xf numFmtId="0" fontId="6" fillId="2" borderId="0" xfId="0" applyFont="1" applyFill="1" applyAlignment="1">
      <alignment vertical="center" wrapText="1"/>
    </xf>
    <xf numFmtId="0" fontId="0" fillId="2" borderId="0" xfId="0" applyFont="1" applyFill="1" applyAlignment="1">
      <alignment wrapText="1"/>
    </xf>
    <xf numFmtId="0" fontId="25" fillId="2" borderId="0" xfId="0" applyFont="1" applyFill="1" applyAlignment="1">
      <alignment horizontal="center"/>
    </xf>
    <xf numFmtId="0" fontId="14" fillId="2" borderId="0" xfId="0" applyFont="1" applyFill="1" applyAlignment="1">
      <alignment wrapText="1"/>
    </xf>
    <xf numFmtId="0" fontId="0" fillId="2" borderId="0" xfId="0" applyFont="1" applyFill="1" applyAlignment="1">
      <alignment horizontal="left" wrapText="1"/>
    </xf>
    <xf numFmtId="0" fontId="0" fillId="2" borderId="0" xfId="0" applyFont="1" applyFill="1" applyAlignment="1">
      <alignment horizontal="center" vertical="center" wrapText="1"/>
    </xf>
    <xf numFmtId="0" fontId="0" fillId="2" borderId="0" xfId="0" applyFont="1" applyFill="1" applyAlignment="1">
      <alignment horizontal="left" vertical="center"/>
    </xf>
    <xf numFmtId="0" fontId="0" fillId="2" borderId="0" xfId="0" applyFont="1" applyFill="1" applyAlignment="1">
      <alignment horizontal="center" wrapText="1"/>
    </xf>
    <xf numFmtId="0" fontId="20" fillId="2" borderId="0" xfId="0" applyFont="1" applyFill="1"/>
    <xf numFmtId="14" fontId="6" fillId="2" borderId="0" xfId="0" applyNumberFormat="1" applyFont="1" applyFill="1" applyAlignment="1">
      <alignment horizontal="left" vertical="center"/>
    </xf>
    <xf numFmtId="44" fontId="0" fillId="2" borderId="0" xfId="0" applyNumberFormat="1" applyFill="1"/>
    <xf numFmtId="0" fontId="23" fillId="2" borderId="0" xfId="0" applyFont="1" applyFill="1" applyAlignment="1">
      <alignment horizontal="center" vertical="center" wrapText="1"/>
    </xf>
    <xf numFmtId="9" fontId="0" fillId="2" borderId="0" xfId="7" applyFont="1" applyFill="1"/>
    <xf numFmtId="0" fontId="24" fillId="11" borderId="9"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24" fillId="11" borderId="1" xfId="0" applyFont="1" applyFill="1" applyBorder="1" applyAlignment="1">
      <alignment horizontal="center" vertical="center" wrapText="1"/>
    </xf>
    <xf numFmtId="0" fontId="8" fillId="2" borderId="0" xfId="0" applyFont="1" applyFill="1" applyBorder="1" applyAlignment="1"/>
    <xf numFmtId="0" fontId="29" fillId="2" borderId="21" xfId="0" applyFont="1" applyFill="1" applyBorder="1" applyAlignment="1">
      <alignment horizontal="center" vertical="center" wrapText="1"/>
    </xf>
    <xf numFmtId="44" fontId="28" fillId="2" borderId="39" xfId="5" applyFont="1" applyFill="1" applyBorder="1" applyAlignment="1" applyProtection="1">
      <alignment horizontal="center" vertical="center" wrapText="1"/>
    </xf>
    <xf numFmtId="0" fontId="29" fillId="2" borderId="17" xfId="0" applyFont="1" applyFill="1" applyBorder="1" applyAlignment="1">
      <alignment horizontal="center" vertical="center" wrapText="1"/>
    </xf>
    <xf numFmtId="0" fontId="15" fillId="4" borderId="15" xfId="0" applyFont="1" applyFill="1" applyBorder="1" applyAlignment="1" applyProtection="1">
      <alignment horizontal="left" vertical="top"/>
      <protection locked="0"/>
    </xf>
    <xf numFmtId="0" fontId="30" fillId="0" borderId="0" xfId="0" applyFont="1" applyFill="1" applyBorder="1" applyAlignment="1">
      <alignment horizontal="left" wrapText="1"/>
    </xf>
    <xf numFmtId="0" fontId="0" fillId="3" borderId="9" xfId="0" applyFont="1" applyFill="1" applyBorder="1" applyAlignment="1">
      <alignment horizontal="center" vertical="center" wrapText="1"/>
    </xf>
    <xf numFmtId="0" fontId="6" fillId="2" borderId="0" xfId="0" applyFont="1" applyFill="1" applyBorder="1"/>
    <xf numFmtId="0" fontId="6" fillId="2" borderId="0" xfId="0" applyFont="1" applyFill="1" applyBorder="1" applyAlignment="1"/>
    <xf numFmtId="10" fontId="21" fillId="2" borderId="0" xfId="0" applyNumberFormat="1" applyFont="1" applyFill="1" applyBorder="1" applyAlignment="1" applyProtection="1">
      <alignment horizontal="center" vertical="center" wrapText="1"/>
      <protection locked="0"/>
    </xf>
    <xf numFmtId="43" fontId="12" fillId="2" borderId="0" xfId="0" applyNumberFormat="1" applyFont="1" applyFill="1" applyBorder="1" applyAlignment="1" applyProtection="1">
      <alignment horizontal="center" vertical="center" wrapText="1"/>
      <protection locked="0"/>
    </xf>
    <xf numFmtId="0" fontId="0" fillId="2" borderId="0" xfId="0" applyFont="1" applyFill="1" applyBorder="1"/>
    <xf numFmtId="0" fontId="0" fillId="2" borderId="0" xfId="0" applyFill="1" applyBorder="1"/>
    <xf numFmtId="43" fontId="16" fillId="0" borderId="9" xfId="0" applyNumberFormat="1" applyFont="1" applyBorder="1" applyAlignment="1">
      <alignment horizontal="center" wrapText="1"/>
    </xf>
    <xf numFmtId="43" fontId="16" fillId="0" borderId="9" xfId="0" applyNumberFormat="1" applyFont="1" applyFill="1" applyBorder="1" applyAlignment="1">
      <alignment horizontal="center" wrapText="1"/>
    </xf>
    <xf numFmtId="164" fontId="16" fillId="0" borderId="9" xfId="1" applyFont="1" applyBorder="1" applyAlignment="1">
      <alignment horizontal="center" wrapText="1"/>
    </xf>
    <xf numFmtId="0" fontId="6" fillId="5" borderId="0" xfId="0" applyFont="1" applyFill="1" applyBorder="1" applyAlignment="1"/>
    <xf numFmtId="0" fontId="6" fillId="0" borderId="0" xfId="0" applyFont="1" applyFill="1" applyBorder="1" applyAlignment="1"/>
    <xf numFmtId="0" fontId="6" fillId="0" borderId="0" xfId="0" applyFont="1" applyFill="1" applyBorder="1" applyAlignment="1">
      <alignment horizontal="center"/>
    </xf>
    <xf numFmtId="0" fontId="6" fillId="0" borderId="0" xfId="0" applyFont="1" applyFill="1" applyBorder="1" applyAlignment="1">
      <alignment horizontal="center" vertical="center" wrapText="1"/>
    </xf>
    <xf numFmtId="10" fontId="0" fillId="0" borderId="0" xfId="7" applyNumberFormat="1" applyFont="1" applyFill="1" applyBorder="1" applyAlignment="1">
      <alignment horizontal="center"/>
    </xf>
    <xf numFmtId="10" fontId="0" fillId="0" borderId="4" xfId="7" applyNumberFormat="1" applyFont="1" applyBorder="1" applyAlignment="1">
      <alignment horizontal="center"/>
    </xf>
    <xf numFmtId="0" fontId="38" fillId="2" borderId="0" xfId="0" applyFont="1" applyFill="1" applyBorder="1" applyAlignment="1" applyProtection="1">
      <alignment vertical="center" wrapText="1"/>
      <protection locked="0"/>
    </xf>
    <xf numFmtId="0" fontId="6" fillId="0" borderId="9" xfId="0" applyFont="1" applyBorder="1" applyAlignment="1">
      <alignment wrapText="1"/>
    </xf>
    <xf numFmtId="0" fontId="6" fillId="7" borderId="16" xfId="0" applyFont="1" applyFill="1" applyBorder="1" applyAlignment="1">
      <alignment horizontal="center"/>
    </xf>
    <xf numFmtId="0" fontId="7" fillId="0" borderId="0" xfId="0" applyFont="1" applyFill="1" applyBorder="1" applyAlignment="1"/>
    <xf numFmtId="0" fontId="7" fillId="0" borderId="0" xfId="0" applyFont="1" applyFill="1" applyBorder="1" applyAlignment="1">
      <alignment vertical="top" wrapText="1"/>
    </xf>
    <xf numFmtId="2" fontId="0" fillId="4" borderId="9" xfId="1" applyNumberFormat="1" applyFont="1" applyFill="1" applyBorder="1" applyAlignment="1">
      <alignment horizontal="center"/>
    </xf>
    <xf numFmtId="0" fontId="13" fillId="0" borderId="0" xfId="0" applyFont="1" applyFill="1"/>
    <xf numFmtId="0" fontId="11" fillId="0" borderId="0" xfId="0" applyFont="1" applyFill="1"/>
    <xf numFmtId="43" fontId="0" fillId="0" borderId="0" xfId="2" applyFont="1" applyFill="1" applyAlignment="1">
      <alignment horizontal="center"/>
    </xf>
    <xf numFmtId="166" fontId="0" fillId="0" borderId="0" xfId="0" applyNumberFormat="1" applyFont="1" applyFill="1" applyAlignment="1">
      <alignment horizontal="center"/>
    </xf>
    <xf numFmtId="43" fontId="6" fillId="0" borderId="3" xfId="2" applyFont="1" applyBorder="1" applyAlignment="1">
      <alignment horizontal="center"/>
    </xf>
    <xf numFmtId="0" fontId="6" fillId="6" borderId="44" xfId="0" applyFont="1" applyFill="1" applyBorder="1" applyAlignment="1">
      <alignment horizontal="center" wrapText="1"/>
    </xf>
    <xf numFmtId="0" fontId="6" fillId="6" borderId="21" xfId="0" applyFont="1" applyFill="1" applyBorder="1" applyAlignment="1">
      <alignment horizontal="center" vertical="center" wrapText="1"/>
    </xf>
    <xf numFmtId="0" fontId="6" fillId="6" borderId="39" xfId="0" applyFont="1" applyFill="1" applyBorder="1" applyAlignment="1">
      <alignment horizontal="center" vertical="center" wrapText="1"/>
    </xf>
    <xf numFmtId="0" fontId="11" fillId="11" borderId="36" xfId="0" applyFont="1" applyFill="1" applyBorder="1" applyAlignment="1">
      <alignment horizontal="center" vertical="center" wrapText="1"/>
    </xf>
    <xf numFmtId="0" fontId="11" fillId="11" borderId="19" xfId="0" applyFont="1" applyFill="1" applyBorder="1" applyAlignment="1">
      <alignment horizontal="center" vertical="center" wrapText="1"/>
    </xf>
    <xf numFmtId="44" fontId="28" fillId="2" borderId="34" xfId="5" applyFont="1" applyFill="1" applyBorder="1" applyAlignment="1" applyProtection="1">
      <alignment horizontal="center" vertical="center" wrapText="1"/>
    </xf>
    <xf numFmtId="0" fontId="0" fillId="0" borderId="26" xfId="0" applyFont="1" applyBorder="1" applyAlignment="1">
      <alignment horizontal="center" vertical="center"/>
    </xf>
    <xf numFmtId="0" fontId="15" fillId="4" borderId="4" xfId="0" applyFont="1" applyFill="1" applyBorder="1" applyAlignment="1" applyProtection="1">
      <alignment horizontal="left" vertical="top"/>
      <protection locked="0"/>
    </xf>
    <xf numFmtId="10" fontId="6" fillId="4" borderId="3" xfId="7" applyNumberFormat="1" applyFont="1" applyFill="1" applyBorder="1" applyAlignment="1" applyProtection="1">
      <alignment horizontal="center"/>
      <protection locked="0"/>
    </xf>
    <xf numFmtId="4" fontId="12" fillId="2" borderId="15" xfId="0" applyNumberFormat="1" applyFont="1" applyFill="1" applyBorder="1"/>
    <xf numFmtId="44" fontId="29" fillId="2" borderId="26" xfId="5" applyFont="1" applyFill="1" applyBorder="1" applyAlignment="1" applyProtection="1">
      <alignment horizontal="center" vertical="center" wrapText="1"/>
    </xf>
    <xf numFmtId="0" fontId="29" fillId="2" borderId="9" xfId="0" applyFont="1" applyFill="1" applyBorder="1" applyAlignment="1">
      <alignment horizontal="center" vertical="center" wrapText="1"/>
    </xf>
    <xf numFmtId="44" fontId="29" fillId="2" borderId="10" xfId="5" applyFont="1" applyFill="1" applyBorder="1" applyAlignment="1" applyProtection="1">
      <alignment horizontal="center" vertical="center" wrapText="1"/>
    </xf>
    <xf numFmtId="44" fontId="28" fillId="2" borderId="8" xfId="5" applyFont="1" applyFill="1" applyBorder="1" applyAlignment="1" applyProtection="1">
      <alignment horizontal="center" vertical="center" wrapText="1"/>
    </xf>
    <xf numFmtId="0" fontId="28" fillId="11" borderId="46" xfId="0" applyFont="1" applyFill="1" applyBorder="1" applyAlignment="1">
      <alignment horizontal="center" vertical="center" wrapText="1"/>
    </xf>
    <xf numFmtId="0" fontId="28" fillId="11" borderId="47" xfId="0" applyFont="1" applyFill="1" applyBorder="1" applyAlignment="1">
      <alignment horizontal="center" vertical="center" wrapText="1"/>
    </xf>
    <xf numFmtId="0" fontId="28" fillId="11" borderId="48" xfId="0" applyFont="1" applyFill="1" applyBorder="1" applyAlignment="1">
      <alignment horizontal="center" vertical="center" wrapText="1"/>
    </xf>
    <xf numFmtId="0" fontId="29" fillId="2" borderId="16" xfId="0" applyFont="1" applyFill="1" applyBorder="1" applyAlignment="1">
      <alignment horizontal="center" vertical="center" wrapText="1"/>
    </xf>
    <xf numFmtId="0" fontId="12" fillId="2" borderId="17" xfId="0" applyFont="1" applyFill="1" applyBorder="1" applyAlignment="1">
      <alignment horizontal="justify" vertical="center" wrapText="1"/>
    </xf>
    <xf numFmtId="0" fontId="12" fillId="2" borderId="17" xfId="0" applyFont="1" applyFill="1" applyBorder="1" applyAlignment="1">
      <alignment horizontal="center" vertical="center" wrapText="1"/>
    </xf>
    <xf numFmtId="44" fontId="29" fillId="2" borderId="17" xfId="5" applyFont="1" applyFill="1" applyBorder="1" applyAlignment="1">
      <alignment horizontal="center" vertical="center" wrapText="1"/>
    </xf>
    <xf numFmtId="44" fontId="29" fillId="2" borderId="30" xfId="5" applyFont="1" applyFill="1" applyBorder="1" applyAlignment="1">
      <alignment horizontal="center" vertical="center" wrapText="1"/>
    </xf>
    <xf numFmtId="44" fontId="29" fillId="2" borderId="9" xfId="5" applyFont="1" applyFill="1" applyBorder="1" applyAlignment="1" applyProtection="1">
      <alignment horizontal="center" vertical="center" wrapText="1"/>
    </xf>
    <xf numFmtId="0" fontId="6" fillId="0" borderId="21" xfId="0" applyFont="1" applyFill="1" applyBorder="1" applyAlignment="1" applyProtection="1">
      <alignment horizontal="left" vertical="center"/>
      <protection locked="0"/>
    </xf>
    <xf numFmtId="14" fontId="6" fillId="0" borderId="9" xfId="0" applyNumberFormat="1" applyFont="1" applyFill="1" applyBorder="1" applyAlignment="1" applyProtection="1">
      <alignment horizontal="left" vertical="center"/>
      <protection locked="0"/>
    </xf>
    <xf numFmtId="44" fontId="28" fillId="2" borderId="36" xfId="5" applyFont="1" applyFill="1" applyBorder="1" applyAlignment="1" applyProtection="1">
      <alignment horizontal="center" vertical="center" wrapText="1"/>
    </xf>
    <xf numFmtId="44" fontId="28" fillId="2" borderId="19" xfId="5" applyFont="1" applyFill="1" applyBorder="1" applyAlignment="1" applyProtection="1">
      <alignment horizontal="center" vertical="center" wrapText="1"/>
    </xf>
    <xf numFmtId="0" fontId="0" fillId="2" borderId="0" xfId="0" applyFont="1" applyFill="1" applyBorder="1" applyAlignment="1" applyProtection="1">
      <protection locked="0"/>
    </xf>
    <xf numFmtId="0" fontId="13" fillId="0" borderId="0" xfId="0" applyFont="1" applyFill="1" applyAlignment="1"/>
    <xf numFmtId="169" fontId="0" fillId="0" borderId="21" xfId="5" applyNumberFormat="1" applyFont="1" applyFill="1" applyBorder="1" applyAlignment="1" applyProtection="1">
      <alignment horizontal="center" vertical="center" wrapText="1"/>
      <protection locked="0"/>
    </xf>
    <xf numFmtId="169" fontId="0" fillId="0" borderId="9" xfId="5" applyNumberFormat="1" applyFont="1" applyFill="1" applyBorder="1" applyAlignment="1" applyProtection="1">
      <alignment horizontal="center" vertical="center" wrapText="1"/>
      <protection locked="0"/>
    </xf>
    <xf numFmtId="43" fontId="12" fillId="0" borderId="0" xfId="0" applyNumberFormat="1" applyFont="1" applyFill="1" applyBorder="1" applyAlignment="1" applyProtection="1">
      <alignment horizontal="center" vertical="center" wrapText="1"/>
      <protection locked="0"/>
    </xf>
    <xf numFmtId="0" fontId="0" fillId="3" borderId="9" xfId="0" applyFont="1" applyFill="1" applyBorder="1" applyAlignment="1">
      <alignment horizontal="center" vertical="center" wrapText="1"/>
    </xf>
    <xf numFmtId="0" fontId="7" fillId="0" borderId="0" xfId="0" applyFont="1" applyFill="1"/>
    <xf numFmtId="0" fontId="43" fillId="0" borderId="0" xfId="0" applyFont="1"/>
    <xf numFmtId="164" fontId="0" fillId="0" borderId="10" xfId="1" applyFont="1" applyFill="1" applyBorder="1" applyAlignment="1" applyProtection="1">
      <alignment horizontal="center" vertical="center"/>
    </xf>
    <xf numFmtId="0" fontId="29" fillId="2" borderId="9" xfId="0" applyFont="1" applyFill="1" applyBorder="1" applyAlignment="1">
      <alignment horizontal="center" vertical="center" wrapText="1"/>
    </xf>
    <xf numFmtId="4" fontId="0" fillId="2" borderId="9" xfId="0" applyNumberFormat="1" applyFont="1" applyFill="1" applyBorder="1" applyAlignment="1">
      <alignment horizontal="center"/>
    </xf>
    <xf numFmtId="0" fontId="0" fillId="2" borderId="9" xfId="2" applyNumberFormat="1" applyFont="1" applyFill="1" applyBorder="1" applyAlignment="1">
      <alignment horizontal="center"/>
    </xf>
    <xf numFmtId="9" fontId="11" fillId="3" borderId="10" xfId="0" applyNumberFormat="1" applyFont="1" applyFill="1" applyBorder="1" applyAlignment="1">
      <alignment horizontal="center" wrapText="1"/>
    </xf>
    <xf numFmtId="0" fontId="29" fillId="2" borderId="9" xfId="0" applyFont="1" applyFill="1" applyBorder="1" applyAlignment="1">
      <alignment horizontal="center" vertical="center" wrapText="1"/>
    </xf>
    <xf numFmtId="4" fontId="6" fillId="4" borderId="9" xfId="0" applyNumberFormat="1" applyFont="1" applyFill="1" applyBorder="1"/>
    <xf numFmtId="0" fontId="29" fillId="2" borderId="28" xfId="0" applyFont="1" applyFill="1" applyBorder="1" applyAlignment="1">
      <alignment horizontal="center" vertical="center" wrapText="1"/>
    </xf>
    <xf numFmtId="169" fontId="29" fillId="2" borderId="28" xfId="0" applyNumberFormat="1" applyFont="1" applyFill="1" applyBorder="1" applyAlignment="1">
      <alignment horizontal="center" vertical="center" wrapText="1"/>
    </xf>
    <xf numFmtId="169" fontId="29" fillId="2" borderId="9" xfId="0" applyNumberFormat="1" applyFont="1" applyFill="1" applyBorder="1" applyAlignment="1">
      <alignment horizontal="center" vertical="center" wrapText="1"/>
    </xf>
    <xf numFmtId="44" fontId="0" fillId="0" borderId="0" xfId="0" applyNumberFormat="1" applyFont="1"/>
    <xf numFmtId="0" fontId="0" fillId="0" borderId="0" xfId="0" applyFont="1" applyFill="1" applyAlignment="1">
      <alignment horizontal="left" vertical="center" wrapText="1"/>
    </xf>
    <xf numFmtId="0" fontId="6" fillId="0" borderId="0" xfId="0" applyFont="1" applyAlignment="1">
      <alignment horizontal="center"/>
    </xf>
    <xf numFmtId="0" fontId="6" fillId="0" borderId="0" xfId="0" applyFont="1" applyFill="1" applyAlignment="1">
      <alignment horizontal="center"/>
    </xf>
    <xf numFmtId="0" fontId="8" fillId="9" borderId="0" xfId="0" applyFont="1" applyFill="1" applyAlignment="1">
      <alignment horizontal="left" vertical="center" wrapText="1"/>
    </xf>
    <xf numFmtId="0" fontId="10" fillId="5" borderId="0" xfId="0" applyFont="1" applyFill="1" applyAlignment="1">
      <alignment horizontal="center" vertical="center" wrapText="1"/>
    </xf>
    <xf numFmtId="0" fontId="12" fillId="0" borderId="0" xfId="0" applyFont="1" applyFill="1" applyAlignment="1">
      <alignment horizontal="left" vertical="center" wrapText="1"/>
    </xf>
    <xf numFmtId="0" fontId="0" fillId="0" borderId="0" xfId="0" applyFont="1" applyAlignment="1">
      <alignment horizontal="left" vertical="center" wrapText="1"/>
    </xf>
    <xf numFmtId="0" fontId="6" fillId="0" borderId="0" xfId="0" applyFont="1" applyFill="1" applyAlignment="1">
      <alignment horizontal="center" vertical="center"/>
    </xf>
    <xf numFmtId="0" fontId="6" fillId="0" borderId="9" xfId="0" applyFont="1" applyBorder="1" applyAlignment="1">
      <alignment horizontal="center" vertical="center" wrapText="1"/>
    </xf>
    <xf numFmtId="0" fontId="0" fillId="4" borderId="23" xfId="0" applyFont="1" applyFill="1" applyBorder="1" applyAlignment="1" applyProtection="1">
      <alignment horizontal="left" vertical="top"/>
      <protection locked="0"/>
    </xf>
    <xf numFmtId="0" fontId="0" fillId="4" borderId="11" xfId="0" applyFont="1" applyFill="1" applyBorder="1" applyAlignment="1" applyProtection="1">
      <alignment horizontal="left" vertical="top"/>
      <protection locked="0"/>
    </xf>
    <xf numFmtId="0" fontId="0" fillId="4" borderId="27" xfId="0" applyFont="1" applyFill="1" applyBorder="1" applyAlignment="1" applyProtection="1">
      <alignment horizontal="left" vertical="top"/>
      <protection locked="0"/>
    </xf>
    <xf numFmtId="0" fontId="0" fillId="4" borderId="25" xfId="0" applyFont="1" applyFill="1" applyBorder="1" applyAlignment="1" applyProtection="1">
      <alignment horizontal="left" vertical="top"/>
      <protection locked="0"/>
    </xf>
    <xf numFmtId="0" fontId="0" fillId="4" borderId="0" xfId="0" applyFont="1" applyFill="1" applyAlignment="1" applyProtection="1">
      <alignment horizontal="left" vertical="top"/>
      <protection locked="0"/>
    </xf>
    <xf numFmtId="0" fontId="0" fillId="4" borderId="14" xfId="0" applyFont="1" applyFill="1" applyBorder="1" applyAlignment="1" applyProtection="1">
      <alignment horizontal="left" vertical="top"/>
      <protection locked="0"/>
    </xf>
    <xf numFmtId="0" fontId="0" fillId="4" borderId="26" xfId="0" applyFont="1" applyFill="1" applyBorder="1" applyAlignment="1" applyProtection="1">
      <alignment horizontal="left" vertical="top"/>
      <protection locked="0"/>
    </xf>
    <xf numFmtId="0" fontId="0" fillId="4" borderId="4" xfId="0" applyFont="1" applyFill="1" applyBorder="1" applyAlignment="1" applyProtection="1">
      <alignment horizontal="left" vertical="top"/>
      <protection locked="0"/>
    </xf>
    <xf numFmtId="0" fontId="0" fillId="4" borderId="20" xfId="0" applyFont="1" applyFill="1" applyBorder="1" applyAlignment="1" applyProtection="1">
      <alignment horizontal="left" vertical="top"/>
      <protection locked="0"/>
    </xf>
    <xf numFmtId="0" fontId="5" fillId="0" borderId="0" xfId="0" applyFont="1" applyAlignment="1">
      <alignment horizontal="center"/>
    </xf>
    <xf numFmtId="0" fontId="25" fillId="0" borderId="0" xfId="0" applyFont="1" applyAlignment="1">
      <alignment horizontal="center"/>
    </xf>
    <xf numFmtId="0" fontId="10" fillId="5" borderId="0" xfId="0" applyFont="1" applyFill="1" applyAlignment="1">
      <alignment horizontal="center" wrapText="1"/>
    </xf>
    <xf numFmtId="0" fontId="6" fillId="4" borderId="9" xfId="0" applyFont="1" applyFill="1" applyBorder="1" applyAlignment="1" applyProtection="1">
      <alignment horizontal="left" vertical="center"/>
      <protection locked="0"/>
    </xf>
    <xf numFmtId="0" fontId="6" fillId="4" borderId="10" xfId="0" applyFont="1" applyFill="1" applyBorder="1" applyAlignment="1" applyProtection="1">
      <alignment horizontal="center" vertical="center"/>
      <protection locked="0"/>
    </xf>
    <xf numFmtId="0" fontId="6" fillId="4" borderId="15" xfId="0" applyFont="1" applyFill="1" applyBorder="1" applyAlignment="1" applyProtection="1">
      <alignment horizontal="center" vertical="center"/>
      <protection locked="0"/>
    </xf>
    <xf numFmtId="0" fontId="26" fillId="0" borderId="5" xfId="0" applyFont="1" applyBorder="1" applyAlignment="1">
      <alignment horizontal="left"/>
    </xf>
    <xf numFmtId="0" fontId="5" fillId="2" borderId="0" xfId="0" applyFont="1" applyFill="1" applyAlignment="1">
      <alignment horizontal="center"/>
    </xf>
    <xf numFmtId="0" fontId="25" fillId="2" borderId="0" xfId="0" applyFont="1" applyFill="1" applyAlignment="1">
      <alignment horizontal="center"/>
    </xf>
    <xf numFmtId="0" fontId="21" fillId="2" borderId="0" xfId="0" applyFont="1" applyFill="1" applyBorder="1" applyAlignment="1">
      <alignment horizontal="left" vertical="center" wrapText="1"/>
    </xf>
    <xf numFmtId="0" fontId="27" fillId="2" borderId="0" xfId="0" applyFont="1" applyFill="1" applyAlignment="1">
      <alignment horizontal="left" vertical="center" wrapText="1"/>
    </xf>
    <xf numFmtId="0" fontId="28" fillId="2" borderId="32" xfId="0" applyFont="1" applyFill="1" applyBorder="1" applyAlignment="1">
      <alignment horizontal="right" vertical="center" wrapText="1"/>
    </xf>
    <xf numFmtId="0" fontId="28" fillId="2" borderId="33" xfId="0" applyFont="1" applyFill="1" applyBorder="1" applyAlignment="1">
      <alignment horizontal="right" vertical="center" wrapText="1"/>
    </xf>
    <xf numFmtId="0" fontId="28" fillId="2" borderId="40" xfId="0" applyFont="1" applyFill="1" applyBorder="1" applyAlignment="1">
      <alignment horizontal="right" vertical="center" wrapText="1"/>
    </xf>
    <xf numFmtId="0" fontId="42" fillId="8" borderId="51" xfId="0" applyFont="1" applyFill="1" applyBorder="1" applyAlignment="1">
      <alignment horizontal="center" vertical="center"/>
    </xf>
    <xf numFmtId="0" fontId="42" fillId="8" borderId="49" xfId="0" applyFont="1" applyFill="1" applyBorder="1" applyAlignment="1">
      <alignment horizontal="center" vertical="center"/>
    </xf>
    <xf numFmtId="0" fontId="42" fillId="8" borderId="50" xfId="0" applyFont="1" applyFill="1" applyBorder="1" applyAlignment="1">
      <alignment horizontal="center" vertical="center"/>
    </xf>
    <xf numFmtId="0" fontId="6" fillId="0" borderId="9" xfId="0" applyFont="1" applyFill="1" applyBorder="1" applyAlignment="1" applyProtection="1">
      <alignment horizontal="left" vertical="center"/>
      <protection locked="0"/>
    </xf>
    <xf numFmtId="0" fontId="6" fillId="0" borderId="10" xfId="0" applyFont="1" applyFill="1" applyBorder="1" applyAlignment="1" applyProtection="1">
      <alignment horizontal="center" vertical="center"/>
      <protection locked="0"/>
    </xf>
    <xf numFmtId="0" fontId="6" fillId="0" borderId="15" xfId="0" applyFont="1" applyFill="1" applyBorder="1" applyAlignment="1" applyProtection="1">
      <alignment horizontal="center" vertical="center"/>
      <protection locked="0"/>
    </xf>
    <xf numFmtId="0" fontId="26" fillId="2" borderId="0" xfId="0" applyFont="1" applyFill="1" applyBorder="1" applyAlignment="1">
      <alignment horizontal="left"/>
    </xf>
    <xf numFmtId="44" fontId="29" fillId="2" borderId="24" xfId="5" applyFont="1" applyFill="1" applyBorder="1" applyAlignment="1" applyProtection="1">
      <alignment horizontal="center" vertical="center" wrapText="1"/>
    </xf>
    <xf numFmtId="44" fontId="29" fillId="2" borderId="57" xfId="5" applyFont="1" applyFill="1" applyBorder="1" applyAlignment="1" applyProtection="1">
      <alignment horizontal="center" vertical="center" wrapText="1"/>
    </xf>
    <xf numFmtId="44" fontId="28" fillId="2" borderId="52" xfId="5" applyFont="1" applyFill="1" applyBorder="1" applyAlignment="1" applyProtection="1">
      <alignment horizontal="center" vertical="center" wrapText="1"/>
    </xf>
    <xf numFmtId="44" fontId="28" fillId="2" borderId="58" xfId="5" applyFont="1" applyFill="1" applyBorder="1" applyAlignment="1" applyProtection="1">
      <alignment horizontal="center" vertical="center" wrapText="1"/>
    </xf>
    <xf numFmtId="0" fontId="28" fillId="2" borderId="38" xfId="0" applyFont="1" applyFill="1" applyBorder="1" applyAlignment="1">
      <alignment horizontal="right" vertical="center" wrapText="1"/>
    </xf>
    <xf numFmtId="0" fontId="28" fillId="2" borderId="36" xfId="0" applyFont="1" applyFill="1" applyBorder="1" applyAlignment="1">
      <alignment horizontal="right" vertical="center" wrapText="1"/>
    </xf>
    <xf numFmtId="0" fontId="11" fillId="11" borderId="32"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27" fillId="2" borderId="45"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42" xfId="0" applyFont="1" applyFill="1" applyBorder="1" applyAlignment="1">
      <alignment horizontal="center" vertical="center" wrapText="1"/>
    </xf>
    <xf numFmtId="0" fontId="27" fillId="2" borderId="15"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29" fillId="2" borderId="54" xfId="0" applyFont="1" applyFill="1" applyBorder="1" applyAlignment="1">
      <alignment horizontal="center" vertical="center" wrapText="1"/>
    </xf>
    <xf numFmtId="0" fontId="29" fillId="2" borderId="11" xfId="0" applyFont="1" applyFill="1" applyBorder="1" applyAlignment="1">
      <alignment horizontal="center" vertical="center" wrapText="1"/>
    </xf>
    <xf numFmtId="0" fontId="29" fillId="2" borderId="27" xfId="0" applyFont="1" applyFill="1" applyBorder="1" applyAlignment="1">
      <alignment horizontal="center" vertical="center" wrapText="1"/>
    </xf>
    <xf numFmtId="0" fontId="29" fillId="2" borderId="55"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29" fillId="2" borderId="56" xfId="0" applyFont="1" applyFill="1" applyBorder="1" applyAlignment="1">
      <alignment horizontal="center" vertical="center" wrapText="1"/>
    </xf>
    <xf numFmtId="0" fontId="29" fillId="0" borderId="9" xfId="0" applyFont="1" applyBorder="1" applyAlignment="1" applyProtection="1">
      <alignment horizontal="left" vertical="center" wrapText="1"/>
      <protection locked="0"/>
    </xf>
    <xf numFmtId="0" fontId="7" fillId="0" borderId="11" xfId="0" applyFont="1" applyFill="1" applyBorder="1" applyAlignment="1">
      <alignment horizontal="left" vertical="center"/>
    </xf>
    <xf numFmtId="0" fontId="38" fillId="13" borderId="26" xfId="0" applyFont="1" applyFill="1" applyBorder="1" applyAlignment="1" applyProtection="1">
      <alignment horizontal="left" vertical="center" wrapText="1"/>
      <protection locked="0"/>
    </xf>
    <xf numFmtId="0" fontId="38" fillId="13" borderId="4" xfId="0" applyFont="1" applyFill="1" applyBorder="1" applyAlignment="1" applyProtection="1">
      <alignment horizontal="left" vertical="center" wrapText="1"/>
      <protection locked="0"/>
    </xf>
    <xf numFmtId="0" fontId="7" fillId="0" borderId="11" xfId="0" applyFont="1" applyBorder="1" applyAlignment="1">
      <alignment horizontal="left" wrapText="1"/>
    </xf>
    <xf numFmtId="0" fontId="7" fillId="0" borderId="11" xfId="0" applyFont="1" applyFill="1" applyBorder="1" applyAlignment="1">
      <alignment horizontal="left" wrapText="1"/>
    </xf>
    <xf numFmtId="43" fontId="12" fillId="0" borderId="9" xfId="0" applyNumberFormat="1" applyFont="1" applyFill="1" applyBorder="1" applyAlignment="1" applyProtection="1">
      <alignment horizontal="center" vertical="center" wrapText="1"/>
    </xf>
    <xf numFmtId="43" fontId="12" fillId="0" borderId="9" xfId="0" applyNumberFormat="1" applyFont="1" applyFill="1" applyBorder="1" applyAlignment="1" applyProtection="1">
      <alignment horizontal="center" vertical="center" wrapText="1"/>
      <protection locked="0"/>
    </xf>
    <xf numFmtId="0" fontId="8" fillId="9" borderId="0" xfId="0" applyFont="1" applyFill="1" applyAlignment="1">
      <alignment horizontal="left"/>
    </xf>
    <xf numFmtId="43" fontId="0" fillId="0" borderId="9" xfId="2" applyFont="1" applyFill="1" applyBorder="1" applyAlignment="1" applyProtection="1">
      <alignment horizontal="center" wrapText="1"/>
      <protection locked="0"/>
    </xf>
    <xf numFmtId="10" fontId="28" fillId="3" borderId="9" xfId="0" applyNumberFormat="1" applyFont="1" applyFill="1" applyBorder="1" applyAlignment="1" applyProtection="1">
      <alignment horizontal="center" vertical="center" wrapText="1"/>
      <protection locked="0"/>
    </xf>
    <xf numFmtId="0" fontId="6" fillId="3" borderId="9" xfId="0" applyFont="1" applyFill="1" applyBorder="1" applyAlignment="1">
      <alignment horizontal="center" vertical="center" wrapText="1"/>
    </xf>
    <xf numFmtId="0" fontId="27" fillId="0" borderId="9" xfId="0" applyFont="1" applyFill="1" applyBorder="1" applyAlignment="1" applyProtection="1">
      <alignment horizontal="center" vertical="center" wrapText="1"/>
      <protection locked="0"/>
    </xf>
    <xf numFmtId="0" fontId="29" fillId="0" borderId="9" xfId="0" applyFont="1" applyFill="1" applyBorder="1" applyAlignment="1" applyProtection="1">
      <alignment horizontal="left" vertical="center" wrapText="1"/>
      <protection locked="0"/>
    </xf>
    <xf numFmtId="0" fontId="15" fillId="0" borderId="10" xfId="0" applyFont="1" applyFill="1" applyBorder="1" applyAlignment="1">
      <alignment horizontal="left" wrapText="1"/>
    </xf>
    <xf numFmtId="0" fontId="15" fillId="0" borderId="12" xfId="0" applyFont="1" applyFill="1" applyBorder="1" applyAlignment="1">
      <alignment horizontal="left" wrapText="1"/>
    </xf>
    <xf numFmtId="0" fontId="15" fillId="0" borderId="15" xfId="0" applyFont="1" applyFill="1" applyBorder="1" applyAlignment="1">
      <alignment horizontal="left" wrapText="1"/>
    </xf>
    <xf numFmtId="0" fontId="15" fillId="0" borderId="10" xfId="0" applyFont="1" applyBorder="1" applyAlignment="1">
      <alignment horizontal="left" wrapText="1"/>
    </xf>
    <xf numFmtId="0" fontId="15" fillId="0" borderId="12" xfId="0" applyFont="1" applyBorder="1" applyAlignment="1">
      <alignment horizontal="left" wrapText="1"/>
    </xf>
    <xf numFmtId="0" fontId="15" fillId="0" borderId="15" xfId="0" applyFont="1" applyBorder="1" applyAlignment="1">
      <alignment horizontal="left" wrapText="1"/>
    </xf>
    <xf numFmtId="0" fontId="0" fillId="0" borderId="9" xfId="0" applyFont="1" applyBorder="1" applyAlignment="1">
      <alignment horizontal="left" wrapText="1"/>
    </xf>
    <xf numFmtId="0" fontId="6" fillId="5" borderId="0" xfId="0" applyFont="1" applyFill="1" applyAlignment="1">
      <alignment horizontal="left"/>
    </xf>
    <xf numFmtId="0" fontId="6" fillId="11" borderId="9" xfId="0" applyFont="1" applyFill="1" applyBorder="1" applyAlignment="1">
      <alignment horizontal="center" wrapText="1"/>
    </xf>
    <xf numFmtId="10" fontId="21" fillId="3" borderId="9" xfId="0" applyNumberFormat="1" applyFont="1" applyFill="1" applyBorder="1" applyAlignment="1" applyProtection="1">
      <alignment horizontal="center" vertical="center" wrapText="1"/>
      <protection locked="0"/>
    </xf>
    <xf numFmtId="0" fontId="15" fillId="0" borderId="9" xfId="0" applyFont="1" applyBorder="1" applyAlignment="1">
      <alignment horizontal="left" wrapText="1"/>
    </xf>
    <xf numFmtId="0" fontId="30" fillId="0" borderId="0" xfId="0" applyFont="1" applyFill="1" applyBorder="1" applyAlignment="1">
      <alignment horizontal="left" wrapText="1"/>
    </xf>
    <xf numFmtId="0" fontId="6" fillId="3" borderId="10"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3" fillId="0" borderId="11" xfId="0" applyFont="1" applyFill="1" applyBorder="1" applyAlignment="1">
      <alignment horizontal="left" wrapText="1"/>
    </xf>
    <xf numFmtId="9" fontId="13" fillId="0" borderId="0" xfId="0" applyNumberFormat="1" applyFont="1" applyFill="1" applyAlignment="1">
      <alignment horizontal="left" wrapText="1"/>
    </xf>
    <xf numFmtId="0" fontId="34" fillId="0" borderId="0" xfId="0" applyFont="1" applyAlignment="1">
      <alignment horizontal="center"/>
    </xf>
    <xf numFmtId="0" fontId="6" fillId="0" borderId="0" xfId="0" applyFont="1" applyAlignment="1">
      <alignment horizontal="center" vertical="center" wrapText="1"/>
    </xf>
    <xf numFmtId="0" fontId="6" fillId="0" borderId="9" xfId="0" applyFont="1" applyFill="1" applyBorder="1" applyAlignment="1" applyProtection="1">
      <alignment horizontal="center" vertical="center" wrapText="1"/>
      <protection locked="0"/>
    </xf>
    <xf numFmtId="0" fontId="7" fillId="0" borderId="0" xfId="0" applyFont="1" applyFill="1" applyAlignment="1">
      <alignment horizontal="left" vertical="top" wrapText="1"/>
    </xf>
    <xf numFmtId="0" fontId="7" fillId="0" borderId="11" xfId="0" applyFont="1" applyFill="1" applyBorder="1" applyAlignment="1">
      <alignment horizontal="left" vertical="top" wrapText="1"/>
    </xf>
    <xf numFmtId="0" fontId="28" fillId="3" borderId="9" xfId="0" applyFont="1" applyFill="1" applyBorder="1" applyAlignment="1" applyProtection="1">
      <alignment horizontal="center" vertical="center" wrapText="1"/>
      <protection locked="0"/>
    </xf>
    <xf numFmtId="0" fontId="6" fillId="5" borderId="4" xfId="0" applyFont="1" applyFill="1" applyBorder="1" applyAlignment="1">
      <alignment horizontal="center"/>
    </xf>
    <xf numFmtId="0" fontId="8" fillId="8" borderId="6" xfId="0" applyFont="1" applyFill="1" applyBorder="1" applyAlignment="1">
      <alignment horizontal="center" wrapText="1"/>
    </xf>
    <xf numFmtId="0" fontId="8" fillId="8" borderId="13" xfId="0" applyFont="1" applyFill="1" applyBorder="1" applyAlignment="1">
      <alignment horizontal="center" wrapText="1"/>
    </xf>
    <xf numFmtId="0" fontId="8" fillId="8" borderId="18" xfId="0" applyFont="1" applyFill="1" applyBorder="1" applyAlignment="1">
      <alignment horizontal="center" wrapText="1"/>
    </xf>
    <xf numFmtId="0" fontId="15" fillId="0" borderId="9" xfId="0" applyFont="1" applyBorder="1" applyAlignment="1">
      <alignment horizontal="center" vertical="center" wrapText="1"/>
    </xf>
    <xf numFmtId="0" fontId="6" fillId="0" borderId="9" xfId="0" applyFont="1" applyBorder="1" applyAlignment="1">
      <alignment horizontal="right"/>
    </xf>
    <xf numFmtId="0" fontId="23" fillId="0" borderId="0" xfId="0" applyFont="1" applyBorder="1" applyAlignment="1" applyProtection="1">
      <alignment horizontal="left" vertical="center" wrapText="1"/>
      <protection locked="0"/>
    </xf>
    <xf numFmtId="0" fontId="6" fillId="3" borderId="9" xfId="0" applyFont="1" applyFill="1" applyBorder="1" applyAlignment="1">
      <alignment horizontal="center" vertical="center"/>
    </xf>
    <xf numFmtId="43" fontId="15" fillId="0" borderId="9" xfId="2" applyFont="1" applyBorder="1" applyAlignment="1">
      <alignment horizontal="center" vertical="center" wrapText="1"/>
    </xf>
    <xf numFmtId="0" fontId="0" fillId="0" borderId="9" xfId="0" applyFont="1" applyBorder="1" applyAlignment="1">
      <alignment horizontal="left"/>
    </xf>
    <xf numFmtId="0" fontId="22" fillId="0" borderId="0" xfId="0" applyFont="1" applyFill="1" applyBorder="1" applyAlignment="1">
      <alignment horizontal="center" vertical="center" wrapText="1"/>
    </xf>
    <xf numFmtId="0" fontId="21" fillId="0" borderId="24" xfId="0" applyFont="1" applyBorder="1" applyAlignment="1">
      <alignment horizontal="center" vertical="center" wrapText="1"/>
    </xf>
    <xf numFmtId="0" fontId="21" fillId="0" borderId="21" xfId="0" applyFont="1" applyBorder="1" applyAlignment="1">
      <alignment horizontal="center" vertical="center" wrapText="1"/>
    </xf>
    <xf numFmtId="0" fontId="21" fillId="3" borderId="24"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28" fillId="3" borderId="10" xfId="0" applyFont="1" applyFill="1" applyBorder="1" applyAlignment="1">
      <alignment horizontal="center" vertical="center"/>
    </xf>
    <xf numFmtId="0" fontId="28" fillId="3" borderId="12" xfId="0" applyFont="1" applyFill="1" applyBorder="1" applyAlignment="1">
      <alignment horizontal="center" vertical="center"/>
    </xf>
    <xf numFmtId="0" fontId="28" fillId="3" borderId="15" xfId="0" applyFont="1" applyFill="1" applyBorder="1" applyAlignment="1">
      <alignment horizontal="center" vertical="center"/>
    </xf>
    <xf numFmtId="0" fontId="12" fillId="0" borderId="9" xfId="0" applyFont="1" applyBorder="1" applyAlignment="1">
      <alignment horizontal="left" wrapText="1"/>
    </xf>
    <xf numFmtId="0" fontId="7" fillId="0" borderId="11" xfId="0" applyFont="1" applyBorder="1" applyAlignment="1">
      <alignment horizontal="left" vertical="top" wrapText="1"/>
    </xf>
    <xf numFmtId="0" fontId="11" fillId="0" borderId="10" xfId="0" applyFont="1" applyBorder="1" applyAlignment="1">
      <alignment horizontal="center"/>
    </xf>
    <xf numFmtId="0" fontId="11" fillId="0" borderId="12" xfId="0" applyFont="1" applyBorder="1" applyAlignment="1">
      <alignment horizontal="center"/>
    </xf>
    <xf numFmtId="0" fontId="11" fillId="0" borderId="15" xfId="0" applyFont="1" applyBorder="1" applyAlignment="1">
      <alignment horizontal="center"/>
    </xf>
    <xf numFmtId="0" fontId="6" fillId="0" borderId="12" xfId="0" applyFont="1" applyBorder="1" applyAlignment="1">
      <alignment horizontal="right"/>
    </xf>
    <xf numFmtId="0" fontId="0" fillId="4" borderId="9" xfId="0" applyFont="1" applyFill="1" applyBorder="1" applyAlignment="1" applyProtection="1">
      <alignment horizontal="center"/>
      <protection locked="0"/>
    </xf>
    <xf numFmtId="43" fontId="13" fillId="0" borderId="25" xfId="0" applyNumberFormat="1" applyFont="1" applyFill="1" applyBorder="1" applyAlignment="1" applyProtection="1">
      <alignment horizontal="center" vertical="center" wrapText="1"/>
      <protection locked="0"/>
    </xf>
    <xf numFmtId="10" fontId="0" fillId="0" borderId="53" xfId="7" applyNumberFormat="1" applyFont="1" applyFill="1" applyBorder="1" applyAlignment="1" applyProtection="1">
      <alignment horizontal="center" vertical="center" wrapText="1"/>
      <protection locked="0"/>
    </xf>
    <xf numFmtId="10" fontId="0" fillId="0" borderId="0" xfId="7" applyNumberFormat="1" applyFont="1" applyFill="1" applyBorder="1" applyAlignment="1" applyProtection="1">
      <alignment horizontal="center" vertical="center" wrapText="1"/>
      <protection locked="0"/>
    </xf>
    <xf numFmtId="0" fontId="15" fillId="4" borderId="15" xfId="0" applyFont="1" applyFill="1" applyBorder="1" applyAlignment="1" applyProtection="1">
      <alignment horizontal="left" vertical="top"/>
      <protection locked="0"/>
    </xf>
    <xf numFmtId="0" fontId="15" fillId="4" borderId="9" xfId="0" applyFont="1" applyFill="1" applyBorder="1" applyAlignment="1" applyProtection="1">
      <alignment horizontal="left" vertical="top"/>
      <protection locked="0"/>
    </xf>
    <xf numFmtId="43" fontId="15" fillId="0" borderId="9" xfId="2" applyFont="1" applyBorder="1" applyAlignment="1">
      <alignment horizontal="left" wrapText="1"/>
    </xf>
    <xf numFmtId="43" fontId="15" fillId="0" borderId="10" xfId="2" applyFont="1" applyBorder="1" applyAlignment="1">
      <alignment horizontal="left" wrapText="1"/>
    </xf>
    <xf numFmtId="43" fontId="15" fillId="0" borderId="10" xfId="2" applyFont="1" applyFill="1" applyBorder="1" applyAlignment="1">
      <alignment horizontal="left" wrapText="1"/>
    </xf>
    <xf numFmtId="43" fontId="15" fillId="0" borderId="12" xfId="2" applyFont="1" applyFill="1" applyBorder="1" applyAlignment="1">
      <alignment horizontal="left" wrapText="1"/>
    </xf>
    <xf numFmtId="0" fontId="0" fillId="0" borderId="24" xfId="0" applyFont="1" applyBorder="1" applyAlignment="1">
      <alignment horizontal="center" vertical="center"/>
    </xf>
    <xf numFmtId="0" fontId="0" fillId="0" borderId="21" xfId="0" applyFont="1" applyBorder="1" applyAlignment="1">
      <alignment horizontal="center" vertical="center"/>
    </xf>
    <xf numFmtId="0" fontId="0" fillId="0" borderId="28" xfId="0" applyFont="1" applyBorder="1" applyAlignment="1">
      <alignment horizontal="center" vertical="center"/>
    </xf>
    <xf numFmtId="43" fontId="0" fillId="0" borderId="24" xfId="2" applyFont="1" applyBorder="1" applyAlignment="1">
      <alignment horizontal="left" vertical="center" wrapText="1"/>
    </xf>
    <xf numFmtId="43" fontId="0" fillId="0" borderId="21" xfId="2" applyFont="1" applyBorder="1" applyAlignment="1">
      <alignment horizontal="left" vertical="center" wrapText="1"/>
    </xf>
    <xf numFmtId="43" fontId="0" fillId="0" borderId="10" xfId="2" applyFont="1" applyBorder="1" applyAlignment="1">
      <alignment horizontal="left" wrapText="1"/>
    </xf>
    <xf numFmtId="43" fontId="0" fillId="0" borderId="15" xfId="2" applyFont="1" applyBorder="1" applyAlignment="1">
      <alignment horizontal="left" wrapText="1"/>
    </xf>
    <xf numFmtId="43" fontId="15" fillId="0" borderId="12" xfId="2" applyFont="1" applyBorder="1" applyAlignment="1">
      <alignment horizontal="left" wrapText="1"/>
    </xf>
    <xf numFmtId="0" fontId="26" fillId="0" borderId="0" xfId="0" applyFont="1" applyFill="1" applyAlignment="1">
      <alignment horizontal="center" wrapText="1"/>
    </xf>
    <xf numFmtId="0" fontId="26" fillId="0" borderId="0" xfId="0" applyFont="1" applyFill="1" applyAlignment="1">
      <alignment horizontal="center"/>
    </xf>
    <xf numFmtId="43" fontId="11" fillId="0" borderId="10" xfId="2" applyFont="1" applyBorder="1" applyAlignment="1">
      <alignment horizontal="left" wrapText="1"/>
    </xf>
    <xf numFmtId="43" fontId="11" fillId="0" borderId="12" xfId="2" applyFont="1" applyBorder="1" applyAlignment="1">
      <alignment horizontal="left" wrapText="1"/>
    </xf>
    <xf numFmtId="0" fontId="23" fillId="0" borderId="0" xfId="0" applyFont="1" applyFill="1" applyBorder="1" applyAlignment="1" applyProtection="1">
      <alignment horizontal="left" vertical="center" wrapText="1"/>
      <protection locked="0"/>
    </xf>
    <xf numFmtId="0" fontId="0" fillId="4" borderId="9" xfId="0" applyFont="1" applyFill="1" applyBorder="1" applyAlignment="1">
      <alignment horizontal="center" vertical="top"/>
    </xf>
    <xf numFmtId="0" fontId="8" fillId="8" borderId="32" xfId="0" applyFont="1" applyFill="1" applyBorder="1" applyAlignment="1">
      <alignment horizontal="center"/>
    </xf>
    <xf numFmtId="0" fontId="8" fillId="8" borderId="33" xfId="0" applyFont="1" applyFill="1" applyBorder="1" applyAlignment="1">
      <alignment horizontal="center"/>
    </xf>
    <xf numFmtId="0" fontId="8" fillId="8" borderId="40" xfId="0" applyFont="1" applyFill="1" applyBorder="1" applyAlignment="1">
      <alignment horizontal="center"/>
    </xf>
    <xf numFmtId="0" fontId="0" fillId="3" borderId="15" xfId="0" applyFont="1" applyFill="1" applyBorder="1" applyAlignment="1">
      <alignment horizontal="center" vertical="center" wrapText="1"/>
    </xf>
    <xf numFmtId="0" fontId="0" fillId="3" borderId="9" xfId="0" applyFont="1" applyFill="1" applyBorder="1" applyAlignment="1">
      <alignment horizontal="center" vertical="center" wrapText="1"/>
    </xf>
    <xf numFmtId="43" fontId="12" fillId="4" borderId="15" xfId="2" applyFont="1" applyFill="1" applyBorder="1" applyAlignment="1">
      <alignment horizontal="left" wrapText="1"/>
    </xf>
    <xf numFmtId="43" fontId="12" fillId="4" borderId="9" xfId="2" applyFont="1" applyFill="1" applyBorder="1" applyAlignment="1">
      <alignment horizontal="left" wrapText="1"/>
    </xf>
    <xf numFmtId="0" fontId="0" fillId="0" borderId="10" xfId="0" applyFont="1" applyBorder="1" applyAlignment="1">
      <alignment horizontal="left" wrapText="1"/>
    </xf>
    <xf numFmtId="0" fontId="0" fillId="0" borderId="15" xfId="0" applyFont="1" applyBorder="1" applyAlignment="1">
      <alignment horizontal="left" wrapText="1"/>
    </xf>
    <xf numFmtId="0" fontId="0" fillId="3" borderId="10" xfId="0" applyFont="1" applyFill="1" applyBorder="1" applyAlignment="1">
      <alignment horizontal="left" vertical="center" wrapText="1"/>
    </xf>
    <xf numFmtId="0" fontId="0" fillId="3" borderId="15" xfId="0" applyFont="1" applyFill="1" applyBorder="1" applyAlignment="1">
      <alignment horizontal="left" vertical="center" wrapText="1"/>
    </xf>
    <xf numFmtId="0" fontId="0" fillId="0" borderId="12" xfId="0" applyFont="1" applyBorder="1" applyAlignment="1">
      <alignment horizontal="left" wrapText="1"/>
    </xf>
    <xf numFmtId="0" fontId="0" fillId="3" borderId="12" xfId="0" applyFont="1" applyFill="1" applyBorder="1" applyAlignment="1">
      <alignment horizontal="left" vertical="center" wrapText="1"/>
    </xf>
    <xf numFmtId="0" fontId="6" fillId="3" borderId="9" xfId="0" applyFont="1" applyFill="1" applyBorder="1" applyAlignment="1">
      <alignment horizontal="center"/>
    </xf>
    <xf numFmtId="0" fontId="0" fillId="0" borderId="22" xfId="0" applyFont="1" applyBorder="1" applyAlignment="1">
      <alignment horizontal="left"/>
    </xf>
    <xf numFmtId="0" fontId="0" fillId="0" borderId="31" xfId="0" applyFont="1" applyBorder="1" applyAlignment="1">
      <alignment horizontal="left"/>
    </xf>
    <xf numFmtId="0" fontId="6" fillId="6" borderId="26" xfId="0" applyFont="1" applyFill="1" applyBorder="1" applyAlignment="1">
      <alignment horizontal="left" wrapText="1"/>
    </xf>
    <xf numFmtId="0" fontId="6" fillId="6" borderId="20" xfId="0" applyFont="1" applyFill="1" applyBorder="1" applyAlignment="1">
      <alignment horizontal="left" wrapText="1"/>
    </xf>
    <xf numFmtId="0" fontId="6" fillId="5" borderId="4" xfId="0" applyFont="1" applyFill="1" applyBorder="1" applyAlignment="1">
      <alignment horizontal="left"/>
    </xf>
    <xf numFmtId="0" fontId="6" fillId="0" borderId="10"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7" fillId="0" borderId="0" xfId="0" applyFont="1" applyBorder="1" applyAlignment="1">
      <alignment horizontal="left" wrapText="1"/>
    </xf>
    <xf numFmtId="0" fontId="7" fillId="0" borderId="0" xfId="0" applyFont="1" applyFill="1" applyAlignment="1">
      <alignment horizontal="left" wrapText="1"/>
    </xf>
    <xf numFmtId="0" fontId="0" fillId="0" borderId="10" xfId="0" applyFont="1" applyBorder="1" applyAlignment="1">
      <alignment horizontal="left"/>
    </xf>
    <xf numFmtId="0" fontId="0" fillId="0" borderId="15" xfId="0" applyFont="1" applyBorder="1" applyAlignment="1">
      <alignment horizontal="left"/>
    </xf>
    <xf numFmtId="0" fontId="13" fillId="0" borderId="0" xfId="0" applyFont="1" applyFill="1" applyAlignment="1">
      <alignment horizontal="left" wrapText="1"/>
    </xf>
    <xf numFmtId="0" fontId="0" fillId="3" borderId="9" xfId="0" applyFont="1" applyFill="1" applyBorder="1" applyAlignment="1">
      <alignment horizontal="center"/>
    </xf>
    <xf numFmtId="0" fontId="6" fillId="0" borderId="9" xfId="0" applyFont="1" applyFill="1" applyBorder="1" applyAlignment="1">
      <alignment horizontal="center" vertical="center" wrapText="1"/>
    </xf>
    <xf numFmtId="0" fontId="6" fillId="3" borderId="24" xfId="0" applyFont="1" applyFill="1" applyBorder="1" applyAlignment="1">
      <alignment horizontal="center"/>
    </xf>
    <xf numFmtId="0" fontId="6" fillId="3" borderId="10" xfId="0" applyFont="1" applyFill="1" applyBorder="1" applyAlignment="1">
      <alignment horizontal="left"/>
    </xf>
    <xf numFmtId="0" fontId="6" fillId="3" borderId="15" xfId="0" applyFont="1" applyFill="1" applyBorder="1" applyAlignment="1">
      <alignment horizontal="left"/>
    </xf>
    <xf numFmtId="0" fontId="0" fillId="4" borderId="0" xfId="0" applyFont="1" applyFill="1" applyBorder="1" applyAlignment="1" applyProtection="1">
      <alignment horizontal="left" vertical="top"/>
      <protection locked="0"/>
    </xf>
    <xf numFmtId="0" fontId="33" fillId="11" borderId="9" xfId="0" applyFont="1" applyFill="1" applyBorder="1" applyAlignment="1">
      <alignment horizontal="center" vertical="center"/>
    </xf>
    <xf numFmtId="0" fontId="33" fillId="11" borderId="10" xfId="0" applyFont="1" applyFill="1" applyBorder="1" applyAlignment="1">
      <alignment horizontal="center" vertical="center"/>
    </xf>
    <xf numFmtId="0" fontId="32" fillId="0" borderId="10" xfId="0" applyFont="1" applyBorder="1" applyAlignment="1">
      <alignment vertical="center" wrapText="1"/>
    </xf>
    <xf numFmtId="0" fontId="32" fillId="0" borderId="15" xfId="0" applyFont="1" applyBorder="1" applyAlignment="1">
      <alignment vertical="center" wrapText="1"/>
    </xf>
    <xf numFmtId="0" fontId="31" fillId="0" borderId="24" xfId="0" applyFont="1" applyBorder="1" applyAlignment="1">
      <alignment horizontal="center" vertical="center"/>
    </xf>
    <xf numFmtId="0" fontId="31" fillId="0" borderId="28" xfId="0" applyFont="1" applyBorder="1" applyAlignment="1">
      <alignment horizontal="center" vertical="center"/>
    </xf>
    <xf numFmtId="0" fontId="31" fillId="0" borderId="21" xfId="0" applyFont="1" applyBorder="1" applyAlignment="1">
      <alignment horizontal="center" vertical="center"/>
    </xf>
    <xf numFmtId="0" fontId="24" fillId="11" borderId="10" xfId="0" applyFont="1" applyFill="1" applyBorder="1" applyAlignment="1">
      <alignment horizontal="center" vertical="center" wrapText="1"/>
    </xf>
    <xf numFmtId="0" fontId="24" fillId="11" borderId="15" xfId="0" applyFont="1" applyFill="1" applyBorder="1" applyAlignment="1">
      <alignment horizontal="center" vertical="center" wrapText="1"/>
    </xf>
    <xf numFmtId="0" fontId="8" fillId="9" borderId="0" xfId="0" applyFont="1" applyFill="1" applyAlignment="1">
      <alignment horizontal="center"/>
    </xf>
    <xf numFmtId="0" fontId="39" fillId="2" borderId="0" xfId="0" applyFont="1" applyFill="1" applyAlignment="1">
      <alignment horizontal="left" vertical="top" wrapText="1"/>
    </xf>
    <xf numFmtId="0" fontId="38" fillId="2" borderId="0" xfId="0" applyFont="1" applyFill="1" applyAlignment="1">
      <alignment horizontal="left" vertical="top" wrapText="1"/>
    </xf>
    <xf numFmtId="0" fontId="6" fillId="3" borderId="24"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6" fillId="2" borderId="0" xfId="0" applyFont="1" applyFill="1" applyAlignment="1">
      <alignment horizontal="center"/>
    </xf>
    <xf numFmtId="0" fontId="34" fillId="2" borderId="0" xfId="0" applyFont="1" applyFill="1" applyAlignment="1">
      <alignment horizontal="center"/>
    </xf>
    <xf numFmtId="0" fontId="11" fillId="3" borderId="10" xfId="0" applyFont="1" applyFill="1" applyBorder="1" applyAlignment="1">
      <alignment horizontal="center" vertical="center" wrapText="1"/>
    </xf>
    <xf numFmtId="0" fontId="11" fillId="3" borderId="9" xfId="0" applyFont="1" applyFill="1" applyBorder="1" applyAlignment="1">
      <alignment horizontal="center" wrapText="1"/>
    </xf>
    <xf numFmtId="0" fontId="11" fillId="3" borderId="10" xfId="0" applyFont="1" applyFill="1" applyBorder="1" applyAlignment="1">
      <alignment horizontal="center" wrapText="1"/>
    </xf>
    <xf numFmtId="0" fontId="11" fillId="3" borderId="29" xfId="0" applyFont="1" applyFill="1" applyBorder="1" applyAlignment="1">
      <alignment horizontal="center" vertical="center" wrapText="1"/>
    </xf>
    <xf numFmtId="0" fontId="11" fillId="3" borderId="41"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7" fillId="2" borderId="0" xfId="0" applyFont="1" applyFill="1" applyAlignment="1">
      <alignment horizontal="left" wrapText="1"/>
    </xf>
    <xf numFmtId="0" fontId="6" fillId="2" borderId="9" xfId="0" applyFont="1" applyFill="1" applyBorder="1" applyAlignment="1" applyProtection="1">
      <alignment horizontal="center" vertical="center"/>
      <protection locked="0"/>
    </xf>
    <xf numFmtId="0" fontId="6" fillId="2" borderId="9" xfId="0" applyFont="1" applyFill="1" applyBorder="1" applyAlignment="1" applyProtection="1">
      <alignment horizontal="center" vertical="center" wrapText="1"/>
      <protection locked="0"/>
    </xf>
    <xf numFmtId="0" fontId="38" fillId="3" borderId="10" xfId="0" applyFont="1" applyFill="1" applyBorder="1" applyAlignment="1">
      <alignment horizontal="center" vertical="center" wrapText="1"/>
    </xf>
    <xf numFmtId="0" fontId="0" fillId="4" borderId="12" xfId="0" applyFill="1" applyBorder="1" applyAlignment="1">
      <alignment horizontal="center" wrapText="1"/>
    </xf>
    <xf numFmtId="0" fontId="0" fillId="4" borderId="15" xfId="0" applyFill="1" applyBorder="1" applyAlignment="1">
      <alignment horizontal="center" wrapText="1"/>
    </xf>
    <xf numFmtId="0" fontId="11" fillId="3" borderId="11"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6" fillId="6" borderId="9" xfId="0" applyFont="1" applyFill="1" applyBorder="1" applyAlignment="1">
      <alignment horizontal="center"/>
    </xf>
    <xf numFmtId="0" fontId="5" fillId="6" borderId="32" xfId="0" applyFont="1" applyFill="1" applyBorder="1" applyAlignment="1">
      <alignment horizontal="center"/>
    </xf>
    <xf numFmtId="0" fontId="5" fillId="6" borderId="33" xfId="0" applyFont="1" applyFill="1" applyBorder="1" applyAlignment="1">
      <alignment horizontal="center"/>
    </xf>
    <xf numFmtId="0" fontId="11" fillId="0" borderId="9" xfId="0" applyFont="1" applyBorder="1" applyAlignment="1">
      <alignment horizontal="center"/>
    </xf>
    <xf numFmtId="0" fontId="12" fillId="0" borderId="9" xfId="0" applyFont="1" applyBorder="1" applyAlignment="1">
      <alignment horizontal="center" vertical="center" textRotation="90"/>
    </xf>
    <xf numFmtId="0" fontId="12" fillId="0" borderId="9" xfId="0" applyFont="1" applyBorder="1" applyAlignment="1">
      <alignment horizontal="left"/>
    </xf>
    <xf numFmtId="0" fontId="12" fillId="0" borderId="10" xfId="0" applyFont="1" applyBorder="1" applyAlignment="1">
      <alignment horizontal="left"/>
    </xf>
    <xf numFmtId="0" fontId="12" fillId="0" borderId="12" xfId="0" applyFont="1" applyBorder="1" applyAlignment="1">
      <alignment horizontal="left"/>
    </xf>
    <xf numFmtId="0" fontId="12" fillId="0" borderId="15" xfId="0" applyFont="1" applyBorder="1" applyAlignment="1">
      <alignment horizontal="left"/>
    </xf>
    <xf numFmtId="0" fontId="12" fillId="0" borderId="9" xfId="0" applyFont="1" applyBorder="1" applyAlignment="1">
      <alignment horizontal="justify" vertical="justify" wrapText="1"/>
    </xf>
    <xf numFmtId="0" fontId="25" fillId="10" borderId="0" xfId="0" applyFont="1" applyFill="1" applyAlignment="1">
      <alignment horizontal="center"/>
    </xf>
    <xf numFmtId="0" fontId="0" fillId="0" borderId="12" xfId="0" applyFont="1" applyBorder="1" applyAlignment="1">
      <alignment horizontal="left"/>
    </xf>
    <xf numFmtId="0" fontId="24" fillId="0" borderId="9" xfId="0" applyFont="1" applyBorder="1" applyAlignment="1">
      <alignment horizontal="center"/>
    </xf>
    <xf numFmtId="0" fontId="6" fillId="0" borderId="9" xfId="0" applyFont="1" applyBorder="1" applyAlignment="1">
      <alignment horizontal="center"/>
    </xf>
    <xf numFmtId="0" fontId="0" fillId="0" borderId="9" xfId="0" applyFont="1" applyBorder="1" applyAlignment="1">
      <alignment horizontal="justify" vertical="justify" wrapText="1"/>
    </xf>
    <xf numFmtId="0" fontId="0" fillId="0" borderId="10" xfId="0" applyFont="1" applyBorder="1"/>
    <xf numFmtId="0" fontId="0" fillId="0" borderId="12" xfId="0" applyFont="1" applyBorder="1"/>
    <xf numFmtId="0" fontId="0" fillId="0" borderId="15" xfId="0" applyFont="1" applyBorder="1"/>
    <xf numFmtId="0" fontId="24" fillId="7" borderId="9" xfId="0" applyFont="1" applyFill="1" applyBorder="1" applyAlignment="1">
      <alignment horizontal="center"/>
    </xf>
    <xf numFmtId="0" fontId="5" fillId="7" borderId="9" xfId="0" applyFont="1" applyFill="1" applyBorder="1" applyAlignment="1">
      <alignment horizontal="center" vertical="center" wrapText="1"/>
    </xf>
    <xf numFmtId="0" fontId="6" fillId="7" borderId="0" xfId="0" applyFont="1" applyFill="1" applyAlignment="1">
      <alignment horizontal="left" vertical="center" wrapText="1"/>
    </xf>
    <xf numFmtId="0" fontId="0" fillId="0" borderId="10" xfId="0" applyFont="1" applyBorder="1" applyAlignment="1">
      <alignment horizontal="justify" vertical="justify" wrapText="1"/>
    </xf>
    <xf numFmtId="0" fontId="0" fillId="0" borderId="12" xfId="0" applyFont="1" applyBorder="1" applyAlignment="1">
      <alignment horizontal="justify" vertical="justify" wrapText="1"/>
    </xf>
    <xf numFmtId="0" fontId="0" fillId="0" borderId="15" xfId="0" applyFont="1" applyBorder="1" applyAlignment="1">
      <alignment horizontal="justify" vertical="justify" wrapText="1"/>
    </xf>
    <xf numFmtId="43" fontId="0" fillId="0" borderId="24" xfId="7" applyNumberFormat="1" applyFont="1" applyBorder="1" applyAlignment="1">
      <alignment horizontal="center" vertical="center" wrapText="1"/>
    </xf>
    <xf numFmtId="43" fontId="0" fillId="0" borderId="28" xfId="7" applyNumberFormat="1" applyFont="1" applyBorder="1" applyAlignment="1">
      <alignment horizontal="center" vertical="center" wrapText="1"/>
    </xf>
    <xf numFmtId="43" fontId="0" fillId="0" borderId="21" xfId="7" applyNumberFormat="1" applyFont="1" applyBorder="1" applyAlignment="1">
      <alignment horizontal="center" vertical="center" wrapText="1"/>
    </xf>
    <xf numFmtId="0" fontId="6" fillId="7" borderId="9" xfId="0" applyFont="1" applyFill="1" applyBorder="1" applyAlignment="1">
      <alignment horizontal="center"/>
    </xf>
    <xf numFmtId="49" fontId="0" fillId="0" borderId="24" xfId="2" applyNumberFormat="1" applyFont="1" applyBorder="1" applyAlignment="1">
      <alignment horizontal="center" vertical="center" wrapText="1"/>
    </xf>
    <xf numFmtId="49" fontId="0" fillId="0" borderId="28" xfId="2" applyNumberFormat="1" applyFont="1" applyBorder="1" applyAlignment="1">
      <alignment horizontal="center" vertical="center" wrapText="1"/>
    </xf>
    <xf numFmtId="0" fontId="6" fillId="7" borderId="0" xfId="0" applyFont="1" applyFill="1" applyAlignment="1">
      <alignment horizontal="left" vertical="center"/>
    </xf>
    <xf numFmtId="0" fontId="0" fillId="0" borderId="21" xfId="0" applyFont="1" applyBorder="1" applyAlignment="1">
      <alignment horizontal="left" vertical="justify"/>
    </xf>
    <xf numFmtId="43" fontId="0" fillId="0" borderId="21" xfId="0" applyNumberFormat="1" applyFont="1" applyBorder="1" applyAlignment="1">
      <alignment horizontal="center"/>
    </xf>
    <xf numFmtId="0" fontId="0" fillId="0" borderId="21" xfId="0" applyFont="1" applyBorder="1" applyAlignment="1">
      <alignment horizontal="center"/>
    </xf>
    <xf numFmtId="0" fontId="0" fillId="0" borderId="10" xfId="0" applyFont="1" applyBorder="1" applyAlignment="1">
      <alignment horizontal="center"/>
    </xf>
    <xf numFmtId="0" fontId="0" fillId="0" borderId="15" xfId="0" applyFont="1" applyBorder="1" applyAlignment="1">
      <alignment horizontal="center"/>
    </xf>
    <xf numFmtId="14" fontId="0" fillId="0" borderId="9" xfId="0" applyNumberFormat="1" applyFont="1" applyBorder="1" applyAlignment="1">
      <alignment horizontal="center"/>
    </xf>
    <xf numFmtId="0" fontId="0" fillId="0" borderId="9" xfId="0" applyFont="1" applyBorder="1" applyAlignment="1">
      <alignment horizontal="center"/>
    </xf>
    <xf numFmtId="0" fontId="31" fillId="0" borderId="9" xfId="0" applyFont="1" applyBorder="1" applyAlignment="1">
      <alignment horizontal="left" vertical="center" wrapText="1"/>
    </xf>
    <xf numFmtId="43" fontId="0" fillId="0" borderId="9" xfId="0" applyNumberFormat="1" applyFont="1" applyBorder="1" applyAlignment="1">
      <alignment horizontal="center" vertical="center"/>
    </xf>
    <xf numFmtId="0" fontId="0" fillId="0" borderId="9" xfId="0" applyFont="1" applyBorder="1" applyAlignment="1">
      <alignment horizontal="center" vertical="center"/>
    </xf>
    <xf numFmtId="0" fontId="0" fillId="0" borderId="9" xfId="0" applyFont="1" applyBorder="1" applyAlignment="1">
      <alignment horizontal="left" vertical="justify"/>
    </xf>
    <xf numFmtId="14" fontId="0" fillId="0" borderId="9" xfId="0" applyNumberFormat="1" applyFont="1" applyBorder="1" applyAlignment="1">
      <alignment horizontal="center" vertical="justify"/>
    </xf>
    <xf numFmtId="0" fontId="0" fillId="0" borderId="9" xfId="0" applyFont="1" applyBorder="1" applyAlignment="1">
      <alignment horizontal="center" vertical="justify"/>
    </xf>
    <xf numFmtId="0" fontId="0" fillId="0" borderId="0" xfId="0" applyFont="1" applyAlignment="1">
      <alignment horizontal="center"/>
    </xf>
    <xf numFmtId="0" fontId="24" fillId="0" borderId="0" xfId="0" applyFont="1" applyAlignment="1">
      <alignment horizontal="center" vertical="top"/>
    </xf>
    <xf numFmtId="0" fontId="24" fillId="0" borderId="0" xfId="0" applyFont="1" applyAlignment="1">
      <alignment horizontal="center" vertical="top" wrapText="1"/>
    </xf>
    <xf numFmtId="0" fontId="24" fillId="0" borderId="0" xfId="0" applyFont="1" applyAlignment="1">
      <alignment horizontal="center"/>
    </xf>
    <xf numFmtId="0" fontId="19" fillId="0" borderId="0" xfId="0" applyFont="1" applyAlignment="1">
      <alignment horizontal="center"/>
    </xf>
    <xf numFmtId="0" fontId="24" fillId="10" borderId="0" xfId="0" applyFont="1" applyFill="1" applyAlignment="1">
      <alignment horizontal="center"/>
    </xf>
    <xf numFmtId="0" fontId="6" fillId="10" borderId="0" xfId="0" applyFont="1" applyFill="1" applyAlignment="1">
      <alignment horizontal="center" vertical="center" wrapText="1"/>
    </xf>
  </cellXfs>
  <cellStyles count="23">
    <cellStyle name="Moeda" xfId="1" builtinId="4"/>
    <cellStyle name="Moeda 2" xfId="5" xr:uid="{00000000-0005-0000-0000-000001000000}"/>
    <cellStyle name="Moeda 2 2" xfId="11" xr:uid="{00000000-0005-0000-0000-000002000000}"/>
    <cellStyle name="Moeda 2 2 2" xfId="20" xr:uid="{00000000-0005-0000-0000-000003000000}"/>
    <cellStyle name="Moeda 2 3" xfId="16" xr:uid="{00000000-0005-0000-0000-000004000000}"/>
    <cellStyle name="Moeda 3" xfId="8" xr:uid="{00000000-0005-0000-0000-000005000000}"/>
    <cellStyle name="Normal" xfId="0" builtinId="0"/>
    <cellStyle name="Normal 2" xfId="3" xr:uid="{00000000-0005-0000-0000-000007000000}"/>
    <cellStyle name="Normal 3" xfId="13" xr:uid="{00000000-0005-0000-0000-000008000000}"/>
    <cellStyle name="Porcentagem" xfId="7" builtinId="5"/>
    <cellStyle name="Texto Explicativo 2" xfId="14" xr:uid="{00000000-0005-0000-0000-00000A000000}"/>
    <cellStyle name="Vírgula" xfId="2" builtinId="3"/>
    <cellStyle name="Vírgula 2" xfId="4" xr:uid="{00000000-0005-0000-0000-00000C000000}"/>
    <cellStyle name="Vírgula 2 2" xfId="10" xr:uid="{00000000-0005-0000-0000-00000D000000}"/>
    <cellStyle name="Vírgula 2 2 2" xfId="19" xr:uid="{00000000-0005-0000-0000-00000E000000}"/>
    <cellStyle name="Vírgula 3" xfId="6" xr:uid="{00000000-0005-0000-0000-00000F000000}"/>
    <cellStyle name="Vírgula 3 2" xfId="12" xr:uid="{00000000-0005-0000-0000-000010000000}"/>
    <cellStyle name="Vírgula 3 2 2" xfId="21" xr:uid="{00000000-0005-0000-0000-000011000000}"/>
    <cellStyle name="Vírgula 3 3" xfId="17" xr:uid="{00000000-0005-0000-0000-000012000000}"/>
    <cellStyle name="Vírgula 4" xfId="9" xr:uid="{00000000-0005-0000-0000-000013000000}"/>
    <cellStyle name="Vírgula 4 2" xfId="18" xr:uid="{00000000-0005-0000-0000-000014000000}"/>
    <cellStyle name="Vírgula 5" xfId="15" xr:uid="{00000000-0005-0000-0000-000015000000}"/>
    <cellStyle name="Vírgula 7 2" xfId="22" xr:uid="{00000000-0005-0000-0000-000016000000}"/>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LI\SLI\ALESSANDRA_MORO\PROCESSOS\PREGAO\2017\21053%20000506-2017%20Vigilancia%20Campinas%20-%20PE%20-16-2017\Planilha%20preco%20INFRAERO_Anexo_VI_Propos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DE"/>
      <sheetName val="DOV"/>
      <sheetName val="DV"/>
      <sheetName val="DOE_h"/>
      <sheetName val="DG"/>
      <sheetName val="E S"/>
      <sheetName val="MC"/>
      <sheetName val="ADII"/>
      <sheetName val="Resumo"/>
      <sheetName val="Consolidado_Geral"/>
      <sheetName val="Consolidado_A"/>
      <sheetName val="Simula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persons/person.xml><?xml version="1.0" encoding="utf-8"?>
<personList xmlns="http://schemas.microsoft.com/office/spreadsheetml/2018/threadedcomments" xmlns:x="http://schemas.openxmlformats.org/spreadsheetml/2006/main">
  <person displayName="Alessandra Barbosa Moro" id="{7D96F497-DF9E-4B84-8302-06A471C4BBFD}" userId="S::alessandra.moro@agricultura.gov.br::ebc3f3ba-1329-4019-ba42-7c4d03cd67d0"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41" dT="2019-02-12T17:26:13.42" personId="{7D96F497-DF9E-4B84-8302-06A471C4BBFD}" id="{B4E51DC7-D3F9-4DF7-A886-EC96C4C0065C}">
    <text>= (Custo direto + custo indireto + Lucro) / (1-% 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8.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9">
    <tabColor rgb="FFFFFF00"/>
  </sheetPr>
  <dimension ref="B1:J46"/>
  <sheetViews>
    <sheetView showGridLines="0" tabSelected="1" zoomScaleNormal="100" workbookViewId="0">
      <selection activeCell="B4" sqref="B4:I4"/>
    </sheetView>
  </sheetViews>
  <sheetFormatPr defaultRowHeight="15" x14ac:dyDescent="0.25"/>
  <cols>
    <col min="2" max="2" width="6.28515625" customWidth="1"/>
    <col min="3" max="3" width="37" customWidth="1"/>
    <col min="4" max="4" width="8.85546875" customWidth="1"/>
    <col min="5" max="5" width="4.42578125" customWidth="1"/>
    <col min="6" max="6" width="11.140625" customWidth="1"/>
    <col min="7" max="7" width="8.42578125" customWidth="1"/>
    <col min="8" max="8" width="17" customWidth="1"/>
    <col min="9" max="9" width="21.28515625" customWidth="1"/>
    <col min="10" max="10" width="9.5703125" customWidth="1"/>
    <col min="11" max="11" width="13.28515625" bestFit="1" customWidth="1"/>
  </cols>
  <sheetData>
    <row r="1" spans="2:9" ht="20.100000000000001" customHeight="1" x14ac:dyDescent="0.25">
      <c r="B1" s="395" t="s">
        <v>198</v>
      </c>
      <c r="C1" s="395"/>
      <c r="D1" s="395"/>
      <c r="E1" s="395"/>
      <c r="F1" s="395"/>
      <c r="G1" s="395"/>
      <c r="H1" s="395"/>
      <c r="I1" s="395"/>
    </row>
    <row r="2" spans="2:9" ht="20.100000000000001" customHeight="1" x14ac:dyDescent="0.25">
      <c r="B2" s="395" t="s">
        <v>86</v>
      </c>
      <c r="C2" s="395"/>
      <c r="D2" s="395"/>
      <c r="E2" s="395"/>
      <c r="F2" s="395"/>
      <c r="G2" s="395"/>
      <c r="H2" s="395"/>
      <c r="I2" s="395"/>
    </row>
    <row r="3" spans="2:9" ht="20.100000000000001" customHeight="1" x14ac:dyDescent="0.25">
      <c r="B3" s="396" t="s">
        <v>342</v>
      </c>
      <c r="C3" s="396"/>
      <c r="D3" s="396" t="s">
        <v>104</v>
      </c>
      <c r="E3" s="396"/>
      <c r="F3" s="396"/>
      <c r="G3" s="396"/>
      <c r="H3" s="396"/>
      <c r="I3" s="396"/>
    </row>
    <row r="4" spans="2:9" ht="20.100000000000001" customHeight="1" x14ac:dyDescent="0.25">
      <c r="B4" s="401" t="s">
        <v>343</v>
      </c>
      <c r="C4" s="401"/>
      <c r="D4" s="401"/>
      <c r="E4" s="401"/>
      <c r="F4" s="401"/>
      <c r="G4" s="401"/>
      <c r="H4" s="401"/>
      <c r="I4" s="401"/>
    </row>
    <row r="5" spans="2:9" ht="20.100000000000001" customHeight="1" x14ac:dyDescent="0.25">
      <c r="B5" s="136"/>
      <c r="C5" s="136"/>
      <c r="D5" s="136"/>
      <c r="E5" s="136"/>
      <c r="F5" s="136"/>
      <c r="G5" s="136"/>
      <c r="H5" s="136"/>
      <c r="I5" s="136"/>
    </row>
    <row r="6" spans="2:9" ht="45.75" customHeight="1" x14ac:dyDescent="0.25">
      <c r="B6" s="397" t="s">
        <v>344</v>
      </c>
      <c r="C6" s="397"/>
      <c r="D6" s="397"/>
      <c r="E6" s="397"/>
      <c r="F6" s="397"/>
      <c r="G6" s="397"/>
      <c r="H6" s="397"/>
      <c r="I6" s="397"/>
    </row>
    <row r="7" spans="2:9" ht="20.100000000000001" customHeight="1" x14ac:dyDescent="0.25">
      <c r="B7" s="137"/>
      <c r="C7" s="137"/>
      <c r="D7" s="137"/>
      <c r="E7" s="137"/>
      <c r="F7" s="137"/>
      <c r="G7" s="137"/>
      <c r="H7" s="137"/>
      <c r="I7" s="137"/>
    </row>
    <row r="8" spans="2:9" ht="20.100000000000001" customHeight="1" x14ac:dyDescent="0.25">
      <c r="B8" s="398" t="s">
        <v>364</v>
      </c>
      <c r="C8" s="398"/>
      <c r="D8" s="398"/>
      <c r="E8" s="398"/>
      <c r="F8" s="398"/>
      <c r="G8" s="398"/>
      <c r="H8" s="398"/>
      <c r="I8" s="398"/>
    </row>
    <row r="9" spans="2:9" ht="20.100000000000001" customHeight="1" x14ac:dyDescent="0.25">
      <c r="B9" s="76"/>
      <c r="C9" s="76"/>
      <c r="D9" s="76"/>
      <c r="E9" s="76"/>
      <c r="F9" s="76"/>
      <c r="G9" s="76"/>
      <c r="H9" s="76"/>
      <c r="I9" s="76"/>
    </row>
    <row r="10" spans="2:9" ht="20.100000000000001" customHeight="1" x14ac:dyDescent="0.25">
      <c r="B10" s="138" t="s">
        <v>191</v>
      </c>
      <c r="C10" s="76"/>
      <c r="D10" s="76"/>
      <c r="E10" s="76"/>
      <c r="F10" s="76"/>
      <c r="G10" s="76"/>
      <c r="H10" s="76"/>
      <c r="I10" s="76"/>
    </row>
    <row r="11" spans="2:9" ht="20.100000000000001" customHeight="1" x14ac:dyDescent="0.25">
      <c r="B11" s="76" t="s">
        <v>222</v>
      </c>
      <c r="C11" s="76"/>
      <c r="D11" s="76"/>
      <c r="E11" s="76"/>
      <c r="F11" s="139" t="s">
        <v>241</v>
      </c>
      <c r="G11" s="76" t="s">
        <v>192</v>
      </c>
      <c r="H11" s="76"/>
      <c r="I11" s="76"/>
    </row>
    <row r="12" spans="2:9" ht="20.100000000000001" customHeight="1" x14ac:dyDescent="0.25">
      <c r="B12" s="76"/>
      <c r="C12" s="138" t="s">
        <v>195</v>
      </c>
      <c r="D12" s="76"/>
      <c r="E12" s="76"/>
      <c r="F12" s="76"/>
      <c r="G12" s="76"/>
      <c r="H12" s="76"/>
      <c r="I12" s="76"/>
    </row>
    <row r="13" spans="2:9" ht="20.100000000000001" customHeight="1" x14ac:dyDescent="0.25">
      <c r="B13" s="76"/>
      <c r="C13" s="138" t="s">
        <v>369</v>
      </c>
      <c r="D13" s="76"/>
      <c r="E13" s="76"/>
      <c r="F13" s="76"/>
      <c r="G13" s="76"/>
      <c r="H13" s="76"/>
      <c r="I13" s="76"/>
    </row>
    <row r="14" spans="2:9" ht="20.100000000000001" customHeight="1" x14ac:dyDescent="0.25">
      <c r="B14" s="76"/>
      <c r="C14" s="138" t="s">
        <v>196</v>
      </c>
      <c r="D14" s="76"/>
      <c r="E14" s="76"/>
      <c r="F14" s="76"/>
      <c r="G14" s="76"/>
      <c r="H14" s="76"/>
      <c r="I14" s="76"/>
    </row>
    <row r="15" spans="2:9" ht="20.100000000000001" customHeight="1" x14ac:dyDescent="0.25">
      <c r="B15" s="76"/>
      <c r="C15" s="138" t="s">
        <v>197</v>
      </c>
      <c r="D15" s="76"/>
      <c r="E15" s="76"/>
      <c r="F15" s="76"/>
      <c r="G15" s="76"/>
      <c r="H15" s="76"/>
      <c r="I15" s="76"/>
    </row>
    <row r="16" spans="2:9" ht="20.100000000000001" customHeight="1" x14ac:dyDescent="0.25">
      <c r="B16" s="76"/>
      <c r="C16" s="138" t="s">
        <v>292</v>
      </c>
      <c r="D16" s="76"/>
      <c r="E16" s="76"/>
      <c r="F16" s="76"/>
      <c r="G16" s="76"/>
      <c r="H16" s="76"/>
      <c r="I16" s="76"/>
    </row>
    <row r="17" spans="2:10" ht="20.100000000000001" customHeight="1" x14ac:dyDescent="0.25">
      <c r="B17" s="76"/>
      <c r="C17" s="138" t="s">
        <v>433</v>
      </c>
      <c r="D17" s="76"/>
      <c r="E17" s="76"/>
      <c r="F17" s="76"/>
      <c r="G17" s="76"/>
      <c r="H17" s="76"/>
      <c r="I17" s="76"/>
    </row>
    <row r="18" spans="2:10" s="53" customFormat="1" ht="20.100000000000001" customHeight="1" x14ac:dyDescent="0.25">
      <c r="B18" s="140"/>
      <c r="C18" s="140"/>
      <c r="D18" s="140"/>
      <c r="E18" s="140"/>
      <c r="F18" s="140"/>
      <c r="G18" s="140"/>
      <c r="H18" s="140"/>
      <c r="I18" s="140"/>
    </row>
    <row r="19" spans="2:10" s="53" customFormat="1" ht="36.75" customHeight="1" x14ac:dyDescent="0.25">
      <c r="B19" s="394" t="s">
        <v>339</v>
      </c>
      <c r="C19" s="394"/>
      <c r="D19" s="394"/>
      <c r="E19" s="394"/>
      <c r="F19" s="394"/>
      <c r="G19" s="394"/>
      <c r="H19" s="394"/>
      <c r="I19" s="394"/>
    </row>
    <row r="20" spans="2:10" s="53" customFormat="1" ht="10.5" customHeight="1" x14ac:dyDescent="0.25">
      <c r="B20" s="140"/>
      <c r="C20" s="140"/>
      <c r="D20" s="140"/>
      <c r="E20" s="140"/>
      <c r="F20" s="140"/>
      <c r="G20" s="140"/>
      <c r="H20" s="140"/>
      <c r="I20" s="140"/>
    </row>
    <row r="21" spans="2:10" s="53" customFormat="1" ht="20.100000000000001" customHeight="1" x14ac:dyDescent="0.25">
      <c r="B21" s="76" t="s">
        <v>333</v>
      </c>
      <c r="C21" s="140"/>
      <c r="D21" s="140"/>
      <c r="E21" s="140"/>
      <c r="F21" s="140"/>
      <c r="G21" s="140"/>
      <c r="H21" s="140"/>
      <c r="I21" s="140"/>
    </row>
    <row r="22" spans="2:10" s="53" customFormat="1" ht="6.75" customHeight="1" x14ac:dyDescent="0.25">
      <c r="B22" s="140"/>
      <c r="C22" s="140"/>
      <c r="D22" s="140"/>
      <c r="E22" s="140"/>
      <c r="F22" s="140"/>
      <c r="G22" s="140"/>
      <c r="H22" s="140"/>
      <c r="I22" s="140"/>
    </row>
    <row r="23" spans="2:10" s="53" customFormat="1" ht="32.25" customHeight="1" x14ac:dyDescent="0.25">
      <c r="B23" s="394" t="s">
        <v>398</v>
      </c>
      <c r="C23" s="394"/>
      <c r="D23" s="394"/>
      <c r="E23" s="394"/>
      <c r="F23" s="394"/>
      <c r="G23" s="394"/>
      <c r="H23" s="394"/>
      <c r="I23" s="394"/>
      <c r="J23" s="262"/>
    </row>
    <row r="24" spans="2:10" s="53" customFormat="1" ht="7.5" customHeight="1" x14ac:dyDescent="0.25">
      <c r="B24" s="263"/>
      <c r="C24" s="263"/>
      <c r="D24" s="263"/>
      <c r="E24" s="263"/>
      <c r="F24" s="263"/>
      <c r="G24" s="263"/>
      <c r="H24" s="263"/>
      <c r="I24" s="263"/>
      <c r="J24" s="262"/>
    </row>
    <row r="25" spans="2:10" ht="34.5" customHeight="1" x14ac:dyDescent="0.25">
      <c r="B25" s="394" t="s">
        <v>334</v>
      </c>
      <c r="C25" s="394"/>
      <c r="D25" s="394"/>
      <c r="E25" s="394"/>
      <c r="F25" s="394"/>
      <c r="G25" s="394"/>
      <c r="H25" s="394"/>
      <c r="I25" s="394"/>
      <c r="J25" s="267"/>
    </row>
    <row r="26" spans="2:10" ht="8.25" customHeight="1" x14ac:dyDescent="0.25">
      <c r="B26" s="76"/>
      <c r="C26" s="76"/>
      <c r="D26" s="76"/>
      <c r="E26" s="76"/>
      <c r="F26" s="76"/>
      <c r="G26" s="76"/>
      <c r="H26" s="76"/>
      <c r="I26" s="76"/>
    </row>
    <row r="27" spans="2:10" ht="25.5" customHeight="1" x14ac:dyDescent="0.25">
      <c r="B27" s="399" t="s">
        <v>335</v>
      </c>
      <c r="C27" s="399"/>
      <c r="D27" s="399"/>
      <c r="E27" s="399"/>
      <c r="F27" s="399"/>
      <c r="G27" s="399"/>
      <c r="H27" s="399"/>
      <c r="I27" s="399"/>
    </row>
    <row r="28" spans="2:10" ht="6.75" customHeight="1" x14ac:dyDescent="0.25">
      <c r="B28" s="266"/>
      <c r="C28" s="266"/>
      <c r="D28" s="266"/>
      <c r="E28" s="266"/>
      <c r="F28" s="266"/>
      <c r="G28" s="266"/>
      <c r="H28" s="266"/>
      <c r="I28" s="266"/>
    </row>
    <row r="29" spans="2:10" ht="32.25" customHeight="1" x14ac:dyDescent="0.25">
      <c r="B29" s="400" t="s">
        <v>399</v>
      </c>
      <c r="C29" s="400"/>
      <c r="D29" s="400"/>
      <c r="E29" s="400"/>
      <c r="F29" s="400"/>
      <c r="G29" s="400"/>
      <c r="H29" s="400"/>
      <c r="I29" s="400"/>
    </row>
    <row r="30" spans="2:10" ht="9" customHeight="1" x14ac:dyDescent="0.25">
      <c r="B30" s="267"/>
      <c r="C30" s="267"/>
      <c r="D30" s="267"/>
      <c r="E30" s="267"/>
      <c r="F30" s="267"/>
      <c r="G30" s="267"/>
      <c r="H30" s="267"/>
      <c r="I30" s="267"/>
    </row>
    <row r="31" spans="2:10" ht="17.25" customHeight="1" x14ac:dyDescent="0.25">
      <c r="B31" s="394" t="s">
        <v>336</v>
      </c>
      <c r="C31" s="394"/>
      <c r="D31" s="394"/>
      <c r="E31" s="394"/>
      <c r="F31" s="394"/>
      <c r="G31" s="394"/>
      <c r="H31" s="394"/>
      <c r="I31" s="394"/>
    </row>
    <row r="32" spans="2:10" ht="9.75" customHeight="1" x14ac:dyDescent="0.25">
      <c r="B32" s="267"/>
      <c r="C32" s="267"/>
      <c r="D32" s="267"/>
      <c r="E32" s="267"/>
      <c r="F32" s="267"/>
      <c r="G32" s="267"/>
      <c r="H32" s="267"/>
      <c r="I32" s="267"/>
    </row>
    <row r="33" spans="2:9" ht="20.100000000000001" customHeight="1" x14ac:dyDescent="0.25">
      <c r="B33" s="76" t="s">
        <v>337</v>
      </c>
      <c r="C33" s="76"/>
      <c r="D33" s="76"/>
      <c r="E33" s="76"/>
      <c r="F33" s="76"/>
      <c r="G33" s="76"/>
      <c r="H33" s="76"/>
      <c r="I33" s="76"/>
    </row>
    <row r="34" spans="2:9" ht="20.100000000000001" customHeight="1" x14ac:dyDescent="0.25">
      <c r="B34" s="76"/>
      <c r="C34" s="141" t="s">
        <v>88</v>
      </c>
      <c r="D34" s="76"/>
      <c r="E34" s="76"/>
      <c r="F34" s="76"/>
      <c r="G34" s="76"/>
      <c r="H34" s="76"/>
      <c r="I34" s="76"/>
    </row>
    <row r="35" spans="2:9" ht="20.100000000000001" customHeight="1" x14ac:dyDescent="0.25">
      <c r="B35" s="76"/>
      <c r="C35" s="142" t="s">
        <v>400</v>
      </c>
      <c r="D35" s="76"/>
      <c r="E35" s="76"/>
      <c r="F35" s="76"/>
      <c r="G35" s="76"/>
      <c r="H35" s="76"/>
      <c r="I35" s="76"/>
    </row>
    <row r="36" spans="2:9" ht="20.100000000000001" customHeight="1" x14ac:dyDescent="0.25">
      <c r="B36" s="76"/>
      <c r="C36" s="141" t="s">
        <v>228</v>
      </c>
      <c r="D36" s="76"/>
      <c r="E36" s="76"/>
      <c r="F36" s="76"/>
      <c r="G36" s="76"/>
      <c r="H36" s="76"/>
      <c r="I36" s="76"/>
    </row>
    <row r="37" spans="2:9" ht="20.100000000000001" customHeight="1" x14ac:dyDescent="0.25">
      <c r="B37" s="76"/>
      <c r="C37" s="142" t="s">
        <v>402</v>
      </c>
      <c r="D37" s="76"/>
      <c r="E37" s="76"/>
      <c r="F37" s="76"/>
      <c r="G37" s="76"/>
      <c r="H37" s="76"/>
      <c r="I37" s="140"/>
    </row>
    <row r="38" spans="2:9" ht="20.100000000000001" customHeight="1" x14ac:dyDescent="0.25">
      <c r="B38" s="76"/>
      <c r="C38" s="142" t="s">
        <v>227</v>
      </c>
      <c r="D38" s="76"/>
      <c r="E38" s="76"/>
      <c r="F38" s="76"/>
      <c r="G38" s="76"/>
      <c r="H38" s="76"/>
      <c r="I38" s="76"/>
    </row>
    <row r="39" spans="2:9" ht="20.100000000000001" customHeight="1" x14ac:dyDescent="0.25">
      <c r="B39" s="76"/>
      <c r="C39" s="141" t="s">
        <v>229</v>
      </c>
      <c r="D39" s="76"/>
      <c r="E39" s="76"/>
      <c r="F39" s="76"/>
      <c r="G39" s="76"/>
      <c r="H39" s="76"/>
      <c r="I39" s="76"/>
    </row>
    <row r="40" spans="2:9" ht="20.100000000000001" customHeight="1" x14ac:dyDescent="0.25">
      <c r="B40" s="76"/>
      <c r="C40" s="141" t="s">
        <v>318</v>
      </c>
      <c r="D40" s="76"/>
      <c r="E40" s="76"/>
      <c r="F40" s="76"/>
      <c r="G40" s="76"/>
      <c r="H40" s="76"/>
      <c r="I40" s="76"/>
    </row>
    <row r="41" spans="2:9" ht="20.100000000000001" customHeight="1" x14ac:dyDescent="0.25">
      <c r="B41" s="76"/>
      <c r="C41" s="142" t="s">
        <v>89</v>
      </c>
      <c r="D41" s="76"/>
      <c r="E41" s="76"/>
      <c r="F41" s="76"/>
      <c r="G41" s="76"/>
      <c r="H41" s="76"/>
      <c r="I41" s="76"/>
    </row>
    <row r="42" spans="2:9" ht="20.100000000000001" customHeight="1" x14ac:dyDescent="0.25">
      <c r="B42" s="76"/>
      <c r="C42" s="141" t="s">
        <v>230</v>
      </c>
      <c r="D42" s="76"/>
      <c r="E42" s="76"/>
      <c r="F42" s="76"/>
      <c r="G42" s="76"/>
      <c r="H42" s="76"/>
      <c r="I42" s="76"/>
    </row>
    <row r="43" spans="2:9" ht="20.100000000000001" customHeight="1" x14ac:dyDescent="0.25">
      <c r="B43" s="76"/>
      <c r="C43" s="141" t="s">
        <v>90</v>
      </c>
      <c r="D43" s="76"/>
      <c r="E43" s="76"/>
      <c r="F43" s="76"/>
      <c r="G43" s="76"/>
      <c r="H43" s="76"/>
      <c r="I43" s="76"/>
    </row>
    <row r="44" spans="2:9" ht="10.5" customHeight="1" x14ac:dyDescent="0.25">
      <c r="B44" s="76"/>
      <c r="C44" s="141"/>
      <c r="D44" s="76"/>
      <c r="E44" s="76"/>
      <c r="F44" s="76"/>
      <c r="G44" s="76"/>
      <c r="H44" s="76"/>
      <c r="I44" s="76"/>
    </row>
    <row r="45" spans="2:9" ht="51" customHeight="1" x14ac:dyDescent="0.25">
      <c r="B45" s="394" t="s">
        <v>401</v>
      </c>
      <c r="C45" s="394"/>
      <c r="D45" s="394"/>
      <c r="E45" s="394"/>
      <c r="F45" s="394"/>
      <c r="G45" s="394"/>
      <c r="H45" s="394"/>
      <c r="I45" s="394"/>
    </row>
    <row r="46" spans="2:9" x14ac:dyDescent="0.25">
      <c r="B46" s="43"/>
      <c r="C46" s="43"/>
      <c r="D46" s="43"/>
      <c r="E46" s="43"/>
      <c r="F46" s="43"/>
      <c r="G46" s="43"/>
      <c r="H46" s="43"/>
      <c r="I46" s="43"/>
    </row>
  </sheetData>
  <sheetProtection algorithmName="SHA-512" hashValue="gnxG9BEJwz5Cljuo/sLzzdpcyHScxMxLxkzjRDWSIBZsR9TUgLgqwHN3/ar6qJXSzHU/1cNgQTZcVbb4WCSQmw==" saltValue="mnWNca0IR+FXpvZ2EhJlmQ==" spinCount="100000" sheet="1" objects="1" scenarios="1"/>
  <mergeCells count="13">
    <mergeCell ref="B45:I45"/>
    <mergeCell ref="B1:I1"/>
    <mergeCell ref="B2:I2"/>
    <mergeCell ref="B3:I3"/>
    <mergeCell ref="B6:I6"/>
    <mergeCell ref="B8:I8"/>
    <mergeCell ref="B27:I27"/>
    <mergeCell ref="B29:I29"/>
    <mergeCell ref="B31:I31"/>
    <mergeCell ref="B4:I4"/>
    <mergeCell ref="B19:I19"/>
    <mergeCell ref="B23:I23"/>
    <mergeCell ref="B25:I25"/>
  </mergeCells>
  <pageMargins left="0.51181102362204722" right="0.51181102362204722" top="0.78740157480314965" bottom="0.78740157480314965" header="0.31496062992125984" footer="0.31496062992125984"/>
  <pageSetup paperSize="9" scale="69" orientation="portrait" r:id="rId1"/>
  <headerFooter>
    <oddFooter>&amp;C&amp;A - Pr. El 01/2019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7"/>
  <sheetViews>
    <sheetView showGridLines="0" zoomScaleNormal="100" workbookViewId="0">
      <selection activeCell="C7" sqref="C7"/>
    </sheetView>
  </sheetViews>
  <sheetFormatPr defaultRowHeight="15" x14ac:dyDescent="0.25"/>
  <cols>
    <col min="2" max="2" width="14.7109375" customWidth="1"/>
    <col min="3" max="3" width="37" customWidth="1"/>
    <col min="4" max="4" width="9.5703125" customWidth="1"/>
    <col min="5" max="5" width="8.28515625" customWidth="1"/>
    <col min="6" max="7" width="18.7109375" customWidth="1"/>
    <col min="8" max="8" width="20.42578125" customWidth="1"/>
    <col min="9" max="9" width="10.42578125" customWidth="1"/>
    <col min="10" max="10" width="14.28515625" bestFit="1" customWidth="1"/>
    <col min="11" max="11" width="13.28515625" bestFit="1" customWidth="1"/>
  </cols>
  <sheetData>
    <row r="1" spans="2:10" ht="15" customHeight="1" x14ac:dyDescent="0.25">
      <c r="B1" s="412" t="str">
        <f>ORIENTAÇÕES!B1</f>
        <v>ANEXO IV</v>
      </c>
      <c r="C1" s="412"/>
      <c r="D1" s="412"/>
      <c r="E1" s="412"/>
      <c r="F1" s="412"/>
      <c r="G1" s="412"/>
      <c r="H1" s="412"/>
    </row>
    <row r="2" spans="2:10" ht="15" customHeight="1" x14ac:dyDescent="0.25">
      <c r="B2" s="412" t="str">
        <f>ORIENTAÇÕES!B2</f>
        <v xml:space="preserve">PLANILHA REFERENCIAL DE CUSTO E FORMAÇÃO DE PREÇO </v>
      </c>
      <c r="C2" s="412"/>
      <c r="D2" s="412"/>
      <c r="E2" s="412"/>
      <c r="F2" s="412"/>
      <c r="G2" s="412"/>
      <c r="H2" s="412"/>
    </row>
    <row r="3" spans="2:10" ht="15" customHeight="1" x14ac:dyDescent="0.25">
      <c r="B3" s="412" t="str">
        <f>ORIENTAÇÕES!B3</f>
        <v>PREGÃO ELETRÔNICO Nº 10/2020</v>
      </c>
      <c r="C3" s="412"/>
      <c r="D3" s="412"/>
      <c r="E3" s="412"/>
      <c r="F3" s="412"/>
      <c r="G3" s="412"/>
      <c r="H3" s="412"/>
    </row>
    <row r="4" spans="2:10" ht="15" customHeight="1" x14ac:dyDescent="0.25">
      <c r="B4" s="413" t="str">
        <f>ORIENTAÇÕES!B4</f>
        <v>PROCESSO Nº:  21053.000515/2020-16</v>
      </c>
      <c r="C4" s="413"/>
      <c r="D4" s="413"/>
      <c r="E4" s="413"/>
      <c r="F4" s="413"/>
      <c r="G4" s="413"/>
      <c r="H4" s="413"/>
    </row>
    <row r="5" spans="2:10" ht="15" customHeight="1" x14ac:dyDescent="0.25">
      <c r="B5" s="133"/>
      <c r="C5" s="133"/>
      <c r="D5" s="133"/>
      <c r="E5" s="133"/>
      <c r="F5" s="133"/>
      <c r="G5" s="133"/>
      <c r="H5" s="133"/>
    </row>
    <row r="6" spans="2:10" ht="38.25" customHeight="1" x14ac:dyDescent="0.25">
      <c r="B6" s="397" t="str">
        <f>ORIENTAÇÕES!B6</f>
        <v>OBJETO: Contratação de empresa para a prestação de serviços continuados com mão-de-obra exclusiva de motoristas (categoria “D” ou acima) em proveito do LFDA-SP.</v>
      </c>
      <c r="C6" s="397"/>
      <c r="D6" s="397"/>
      <c r="E6" s="397"/>
      <c r="F6" s="397"/>
      <c r="G6" s="397"/>
      <c r="H6" s="397"/>
    </row>
    <row r="7" spans="2:10" x14ac:dyDescent="0.25">
      <c r="B7" s="56"/>
      <c r="C7" s="56"/>
      <c r="D7" s="56"/>
      <c r="E7" s="56"/>
      <c r="F7" s="56"/>
      <c r="G7" s="56"/>
      <c r="H7" s="56"/>
    </row>
    <row r="8" spans="2:10" ht="18" customHeight="1" x14ac:dyDescent="0.3">
      <c r="B8" s="414" t="str">
        <f>ORIENTAÇÕES!B8</f>
        <v>ITEM 1 - MOTORISTAS</v>
      </c>
      <c r="C8" s="414"/>
      <c r="D8" s="414"/>
      <c r="E8" s="414"/>
      <c r="F8" s="414"/>
      <c r="G8" s="414"/>
      <c r="H8" s="414"/>
      <c r="I8" s="19"/>
    </row>
    <row r="9" spans="2:10" x14ac:dyDescent="0.25">
      <c r="B9" s="56"/>
      <c r="C9" s="56"/>
      <c r="D9" s="56"/>
      <c r="E9" s="56"/>
      <c r="F9" s="56"/>
      <c r="G9" s="56"/>
      <c r="H9" s="56"/>
    </row>
    <row r="10" spans="2:10" ht="30" customHeight="1" x14ac:dyDescent="0.25">
      <c r="B10" s="74" t="s">
        <v>79</v>
      </c>
      <c r="C10" s="415" t="s">
        <v>295</v>
      </c>
      <c r="D10" s="415"/>
      <c r="E10" s="415"/>
      <c r="F10" s="148" t="s">
        <v>293</v>
      </c>
      <c r="G10" s="416" t="s">
        <v>199</v>
      </c>
      <c r="H10" s="417"/>
    </row>
    <row r="11" spans="2:10" ht="26.25" customHeight="1" x14ac:dyDescent="0.25">
      <c r="B11" s="220" t="s">
        <v>80</v>
      </c>
      <c r="C11" s="34" t="s">
        <v>341</v>
      </c>
      <c r="D11" s="56"/>
      <c r="E11" s="56"/>
      <c r="F11" s="56"/>
      <c r="G11" s="56"/>
      <c r="H11" s="56"/>
    </row>
    <row r="12" spans="2:10" ht="28.5" customHeight="1" x14ac:dyDescent="0.25">
      <c r="B12" s="74" t="s">
        <v>234</v>
      </c>
      <c r="C12" s="35" t="s">
        <v>81</v>
      </c>
      <c r="D12" s="56"/>
      <c r="E12" s="56"/>
      <c r="F12" s="57" t="s">
        <v>294</v>
      </c>
      <c r="G12" s="416" t="s">
        <v>238</v>
      </c>
      <c r="H12" s="417"/>
      <c r="J12" s="51"/>
    </row>
    <row r="13" spans="2:10" ht="24.75" customHeight="1" x14ac:dyDescent="0.25">
      <c r="B13" s="58"/>
      <c r="C13" s="20"/>
      <c r="D13" s="56"/>
      <c r="E13" s="56"/>
      <c r="F13" s="74"/>
      <c r="G13" s="74"/>
      <c r="H13" s="42"/>
    </row>
    <row r="14" spans="2:10" ht="15.75" thickBot="1" x14ac:dyDescent="0.3">
      <c r="B14" s="418"/>
      <c r="C14" s="418"/>
      <c r="D14" s="418"/>
      <c r="E14" s="418"/>
      <c r="F14" s="418"/>
      <c r="G14" s="418"/>
      <c r="H14" s="418"/>
    </row>
    <row r="15" spans="2:10" ht="49.5" customHeight="1" thickBot="1" x14ac:dyDescent="0.3">
      <c r="B15" s="222" t="s">
        <v>41</v>
      </c>
      <c r="C15" s="223" t="s">
        <v>40</v>
      </c>
      <c r="D15" s="223" t="s">
        <v>200</v>
      </c>
      <c r="E15" s="223" t="s">
        <v>201</v>
      </c>
      <c r="F15" s="224" t="s">
        <v>426</v>
      </c>
      <c r="G15" s="225" t="s">
        <v>427</v>
      </c>
      <c r="H15" s="225" t="s">
        <v>428</v>
      </c>
    </row>
    <row r="16" spans="2:10" ht="30" customHeight="1" thickBot="1" x14ac:dyDescent="0.3">
      <c r="B16" s="269">
        <v>1</v>
      </c>
      <c r="C16" s="270" t="s">
        <v>345</v>
      </c>
      <c r="D16" s="271" t="s">
        <v>221</v>
      </c>
      <c r="E16" s="272">
        <v>2</v>
      </c>
      <c r="F16" s="273">
        <f>'RESUMO ANALÍTICO'!G34</f>
        <v>6344.0295268706086</v>
      </c>
      <c r="G16" s="274">
        <f>F16*12</f>
        <v>76128.354322447296</v>
      </c>
      <c r="H16" s="274">
        <f>G16*E16</f>
        <v>152256.70864489459</v>
      </c>
      <c r="I16" s="44"/>
    </row>
    <row r="17" spans="2:10" x14ac:dyDescent="0.25">
      <c r="B17" s="382" t="s">
        <v>431</v>
      </c>
      <c r="C17" s="56"/>
      <c r="D17" s="56"/>
      <c r="E17" s="56"/>
      <c r="F17" s="56"/>
      <c r="G17" s="56"/>
      <c r="H17" s="56"/>
    </row>
    <row r="18" spans="2:10" x14ac:dyDescent="0.25">
      <c r="B18" s="382" t="s">
        <v>429</v>
      </c>
      <c r="C18" s="56"/>
      <c r="D18" s="56"/>
      <c r="E18" s="56"/>
      <c r="F18" s="393"/>
      <c r="G18" s="56"/>
      <c r="H18" s="56"/>
    </row>
    <row r="19" spans="2:10" x14ac:dyDescent="0.25">
      <c r="B19" s="382" t="s">
        <v>430</v>
      </c>
      <c r="C19" s="56"/>
      <c r="D19" s="56"/>
      <c r="E19" s="56"/>
      <c r="F19" s="56"/>
      <c r="G19" s="56"/>
      <c r="H19" s="56"/>
    </row>
    <row r="20" spans="2:10" x14ac:dyDescent="0.25">
      <c r="B20" s="56"/>
      <c r="C20" s="56"/>
      <c r="D20" s="56"/>
      <c r="E20" s="56"/>
      <c r="F20" s="56"/>
      <c r="G20" s="56"/>
      <c r="H20" s="56"/>
      <c r="J20" s="33"/>
    </row>
    <row r="21" spans="2:10" ht="15" customHeight="1" x14ac:dyDescent="0.25">
      <c r="B21" s="21" t="s">
        <v>288</v>
      </c>
      <c r="C21" s="56"/>
      <c r="D21" s="55"/>
      <c r="E21" s="55"/>
      <c r="F21" s="56"/>
      <c r="G21" s="56"/>
      <c r="H21" s="56"/>
    </row>
    <row r="22" spans="2:10" ht="15" customHeight="1" x14ac:dyDescent="0.25">
      <c r="B22" s="403" t="s">
        <v>205</v>
      </c>
      <c r="C22" s="404"/>
      <c r="D22" s="404"/>
      <c r="E22" s="404"/>
      <c r="F22" s="404"/>
      <c r="G22" s="404"/>
      <c r="H22" s="405"/>
    </row>
    <row r="23" spans="2:10" ht="15" customHeight="1" x14ac:dyDescent="0.25">
      <c r="B23" s="406"/>
      <c r="C23" s="407"/>
      <c r="D23" s="407"/>
      <c r="E23" s="407"/>
      <c r="F23" s="407"/>
      <c r="G23" s="407"/>
      <c r="H23" s="408"/>
    </row>
    <row r="24" spans="2:10" x14ac:dyDescent="0.25">
      <c r="B24" s="406"/>
      <c r="C24" s="407"/>
      <c r="D24" s="407"/>
      <c r="E24" s="407"/>
      <c r="F24" s="407"/>
      <c r="G24" s="407"/>
      <c r="H24" s="408"/>
    </row>
    <row r="25" spans="2:10" x14ac:dyDescent="0.25">
      <c r="B25" s="406"/>
      <c r="C25" s="407"/>
      <c r="D25" s="407"/>
      <c r="E25" s="407"/>
      <c r="F25" s="407"/>
      <c r="G25" s="407"/>
      <c r="H25" s="408"/>
    </row>
    <row r="26" spans="2:10" x14ac:dyDescent="0.25">
      <c r="B26" s="406"/>
      <c r="C26" s="407"/>
      <c r="D26" s="407"/>
      <c r="E26" s="407"/>
      <c r="F26" s="407"/>
      <c r="G26" s="407"/>
      <c r="H26" s="408"/>
    </row>
    <row r="27" spans="2:10" x14ac:dyDescent="0.25">
      <c r="B27" s="406"/>
      <c r="C27" s="407"/>
      <c r="D27" s="407"/>
      <c r="E27" s="407"/>
      <c r="F27" s="407"/>
      <c r="G27" s="407"/>
      <c r="H27" s="408"/>
    </row>
    <row r="28" spans="2:10" x14ac:dyDescent="0.25">
      <c r="B28" s="406"/>
      <c r="C28" s="407"/>
      <c r="D28" s="407"/>
      <c r="E28" s="407"/>
      <c r="F28" s="407"/>
      <c r="G28" s="407"/>
      <c r="H28" s="408"/>
    </row>
    <row r="29" spans="2:10" x14ac:dyDescent="0.25">
      <c r="B29" s="406"/>
      <c r="C29" s="407"/>
      <c r="D29" s="407"/>
      <c r="E29" s="407"/>
      <c r="F29" s="407"/>
      <c r="G29" s="407"/>
      <c r="H29" s="408"/>
    </row>
    <row r="30" spans="2:10" x14ac:dyDescent="0.25">
      <c r="B30" s="409"/>
      <c r="C30" s="410"/>
      <c r="D30" s="410"/>
      <c r="E30" s="410"/>
      <c r="F30" s="410"/>
      <c r="G30" s="410"/>
      <c r="H30" s="411"/>
    </row>
    <row r="31" spans="2:10" x14ac:dyDescent="0.25">
      <c r="B31" s="75"/>
      <c r="C31" s="75"/>
      <c r="D31" s="75"/>
      <c r="E31" s="75"/>
      <c r="F31" s="75"/>
      <c r="G31" s="75"/>
      <c r="H31" s="75"/>
    </row>
    <row r="32" spans="2:10" ht="13.5" customHeight="1" x14ac:dyDescent="0.25">
      <c r="B32" s="56"/>
      <c r="C32" s="56"/>
      <c r="D32" s="56"/>
      <c r="E32" s="56"/>
      <c r="F32" s="56"/>
      <c r="G32" s="56"/>
      <c r="H32" s="56"/>
    </row>
    <row r="33" spans="2:8" ht="26.1" customHeight="1" x14ac:dyDescent="0.25">
      <c r="B33" s="402" t="s">
        <v>231</v>
      </c>
      <c r="C33" s="221" t="s">
        <v>232</v>
      </c>
      <c r="D33" s="56"/>
      <c r="E33" s="56"/>
      <c r="F33" s="56"/>
      <c r="G33" s="56"/>
      <c r="H33" s="56"/>
    </row>
    <row r="34" spans="2:8" ht="26.1" customHeight="1" x14ac:dyDescent="0.25">
      <c r="B34" s="402"/>
      <c r="C34" s="221" t="s">
        <v>233</v>
      </c>
      <c r="D34" s="56"/>
      <c r="E34" s="56"/>
      <c r="F34" s="56"/>
      <c r="G34" s="56"/>
      <c r="H34" s="56"/>
    </row>
    <row r="35" spans="2:8" x14ac:dyDescent="0.25">
      <c r="B35" s="56"/>
      <c r="C35" s="56"/>
      <c r="D35" s="56"/>
      <c r="E35" s="56"/>
      <c r="F35" s="56"/>
      <c r="G35" s="56"/>
      <c r="H35" s="56"/>
    </row>
    <row r="36" spans="2:8" x14ac:dyDescent="0.25">
      <c r="B36" s="56"/>
      <c r="C36" s="56"/>
      <c r="D36" s="56"/>
      <c r="E36" s="56"/>
      <c r="F36" s="56"/>
      <c r="G36" s="56"/>
      <c r="H36" s="56"/>
    </row>
    <row r="37" spans="2:8" x14ac:dyDescent="0.25">
      <c r="B37" s="56"/>
      <c r="C37" s="56"/>
      <c r="D37" s="56"/>
      <c r="E37" s="56"/>
      <c r="F37" s="56"/>
      <c r="G37" s="56"/>
      <c r="H37" s="56"/>
    </row>
  </sheetData>
  <sheetProtection algorithmName="SHA-512" hashValue="BPLaENWcVii5Y/ZuoT39sVcHLbyngUgK5HoVvC/xt3zLI0Tskpx5zr4hxNeyV0zCaKN8dW++tDhlHQ2i84EIcQ==" saltValue="qC0+KAD0pqqGML4Q7tK2vQ==" spinCount="100000" sheet="1" objects="1" scenarios="1"/>
  <mergeCells count="12">
    <mergeCell ref="B33:B34"/>
    <mergeCell ref="B22:H30"/>
    <mergeCell ref="B1:H1"/>
    <mergeCell ref="B2:H2"/>
    <mergeCell ref="B3:H3"/>
    <mergeCell ref="B4:H4"/>
    <mergeCell ref="B6:H6"/>
    <mergeCell ref="B8:H8"/>
    <mergeCell ref="C10:E10"/>
    <mergeCell ref="G10:H10"/>
    <mergeCell ref="G12:H12"/>
    <mergeCell ref="B14:H14"/>
  </mergeCells>
  <pageMargins left="0.51181102362204722" right="0.51181102362204722" top="0.78740157480314965" bottom="0.78740157480314965" header="0.31496062992125984" footer="0.31496062992125984"/>
  <pageSetup paperSize="9" scale="61" orientation="portrait" r:id="rId1"/>
  <headerFooter>
    <oddFooter>&amp;CResumo Estimativa de Custo - Pr. El nº 16/2017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37"/>
  <sheetViews>
    <sheetView zoomScaleNormal="100" workbookViewId="0">
      <selection activeCell="C7" sqref="C7"/>
    </sheetView>
  </sheetViews>
  <sheetFormatPr defaultRowHeight="15" x14ac:dyDescent="0.25"/>
  <cols>
    <col min="1" max="1" width="9.140625" style="275"/>
    <col min="2" max="2" width="14.7109375" style="275" customWidth="1"/>
    <col min="3" max="3" width="37" style="275" customWidth="1"/>
    <col min="4" max="4" width="9.5703125" style="275" customWidth="1"/>
    <col min="5" max="5" width="8.28515625" style="275" customWidth="1"/>
    <col min="6" max="8" width="16.7109375" style="275" customWidth="1"/>
    <col min="9" max="9" width="10.42578125" style="275" customWidth="1"/>
    <col min="10" max="10" width="14.28515625" style="275" bestFit="1" customWidth="1"/>
    <col min="11" max="11" width="13.28515625" style="275" bestFit="1" customWidth="1"/>
    <col min="12" max="16384" width="9.140625" style="275"/>
  </cols>
  <sheetData>
    <row r="1" spans="2:10" ht="15" customHeight="1" x14ac:dyDescent="0.25">
      <c r="B1" s="419" t="str">
        <f>ORIENTAÇÕES!B1</f>
        <v>ANEXO IV</v>
      </c>
      <c r="C1" s="419"/>
      <c r="D1" s="419"/>
      <c r="E1" s="419"/>
      <c r="F1" s="419"/>
      <c r="G1" s="419"/>
      <c r="H1" s="419"/>
    </row>
    <row r="2" spans="2:10" ht="15" customHeight="1" x14ac:dyDescent="0.25">
      <c r="B2" s="419" t="str">
        <f>ORIENTAÇÕES!B2</f>
        <v xml:space="preserve">PLANILHA REFERENCIAL DE CUSTO E FORMAÇÃO DE PREÇO </v>
      </c>
      <c r="C2" s="419"/>
      <c r="D2" s="419"/>
      <c r="E2" s="419"/>
      <c r="F2" s="419"/>
      <c r="G2" s="419"/>
      <c r="H2" s="419"/>
    </row>
    <row r="3" spans="2:10" ht="15" customHeight="1" x14ac:dyDescent="0.25">
      <c r="B3" s="419" t="str">
        <f>ORIENTAÇÕES!B3</f>
        <v>PREGÃO ELETRÔNICO Nº 10/2020</v>
      </c>
      <c r="C3" s="419"/>
      <c r="D3" s="419"/>
      <c r="E3" s="419"/>
      <c r="F3" s="419"/>
      <c r="G3" s="419"/>
      <c r="H3" s="419"/>
    </row>
    <row r="4" spans="2:10" ht="15" customHeight="1" x14ac:dyDescent="0.25">
      <c r="B4" s="420" t="str">
        <f>ORIENTAÇÕES!B4</f>
        <v>PROCESSO Nº:  21053.000515/2020-16</v>
      </c>
      <c r="C4" s="420"/>
      <c r="D4" s="420"/>
      <c r="E4" s="420"/>
      <c r="F4" s="420"/>
      <c r="G4" s="420"/>
      <c r="H4" s="420"/>
    </row>
    <row r="5" spans="2:10" ht="15" customHeight="1" x14ac:dyDescent="0.25">
      <c r="B5" s="301"/>
      <c r="C5" s="301"/>
      <c r="D5" s="301"/>
      <c r="E5" s="301"/>
      <c r="F5" s="301"/>
      <c r="G5" s="301"/>
      <c r="H5" s="301"/>
    </row>
    <row r="6" spans="2:10" ht="38.25" customHeight="1" x14ac:dyDescent="0.25">
      <c r="B6" s="397" t="str">
        <f>ORIENTAÇÕES!B6</f>
        <v>OBJETO: Contratação de empresa para a prestação de serviços continuados com mão-de-obra exclusiva de motoristas (categoria “D” ou acima) em proveito do LFDA-SP.</v>
      </c>
      <c r="C6" s="397"/>
      <c r="D6" s="397"/>
      <c r="E6" s="397"/>
      <c r="F6" s="397"/>
      <c r="G6" s="397"/>
      <c r="H6" s="397"/>
    </row>
    <row r="7" spans="2:10" x14ac:dyDescent="0.25">
      <c r="B7" s="277"/>
      <c r="C7" s="277"/>
      <c r="D7" s="277"/>
      <c r="E7" s="277"/>
      <c r="F7" s="277"/>
      <c r="G7" s="277"/>
      <c r="H7" s="277"/>
    </row>
    <row r="8" spans="2:10" ht="18" customHeight="1" x14ac:dyDescent="0.3">
      <c r="B8" s="414" t="str">
        <f>ORIENTAÇÕES!B8</f>
        <v>ITEM 1 - MOTORISTAS</v>
      </c>
      <c r="C8" s="414"/>
      <c r="D8" s="414"/>
      <c r="E8" s="414"/>
      <c r="F8" s="414"/>
      <c r="G8" s="414"/>
      <c r="H8" s="414"/>
      <c r="I8" s="302"/>
    </row>
    <row r="9" spans="2:10" x14ac:dyDescent="0.25">
      <c r="B9" s="277"/>
      <c r="C9" s="277"/>
      <c r="D9" s="277"/>
      <c r="E9" s="277"/>
      <c r="F9" s="277"/>
      <c r="G9" s="277"/>
      <c r="H9" s="277"/>
    </row>
    <row r="10" spans="2:10" ht="30" customHeight="1" x14ac:dyDescent="0.25">
      <c r="B10" s="303" t="s">
        <v>79</v>
      </c>
      <c r="C10" s="429" t="s">
        <v>295</v>
      </c>
      <c r="D10" s="429"/>
      <c r="E10" s="429"/>
      <c r="F10" s="304" t="s">
        <v>293</v>
      </c>
      <c r="G10" s="430" t="s">
        <v>199</v>
      </c>
      <c r="H10" s="431"/>
    </row>
    <row r="11" spans="2:10" ht="26.25" customHeight="1" x14ac:dyDescent="0.25">
      <c r="B11" s="305" t="s">
        <v>80</v>
      </c>
      <c r="C11" s="371" t="s">
        <v>341</v>
      </c>
      <c r="D11" s="277"/>
      <c r="E11" s="277"/>
      <c r="F11" s="277"/>
      <c r="G11" s="277"/>
      <c r="H11" s="277"/>
    </row>
    <row r="12" spans="2:10" ht="28.5" customHeight="1" x14ac:dyDescent="0.25">
      <c r="B12" s="303" t="s">
        <v>234</v>
      </c>
      <c r="C12" s="372" t="s">
        <v>81</v>
      </c>
      <c r="D12" s="277"/>
      <c r="E12" s="277"/>
      <c r="F12" s="306" t="s">
        <v>294</v>
      </c>
      <c r="G12" s="430" t="s">
        <v>238</v>
      </c>
      <c r="H12" s="431"/>
      <c r="J12" s="307"/>
    </row>
    <row r="13" spans="2:10" ht="24.75" customHeight="1" x14ac:dyDescent="0.25">
      <c r="B13" s="300"/>
      <c r="C13" s="308"/>
      <c r="D13" s="277"/>
      <c r="E13" s="277"/>
      <c r="F13" s="303"/>
      <c r="G13" s="303"/>
      <c r="H13" s="276"/>
    </row>
    <row r="14" spans="2:10" ht="15.75" thickBot="1" x14ac:dyDescent="0.3">
      <c r="B14" s="432"/>
      <c r="C14" s="432"/>
      <c r="D14" s="432"/>
      <c r="E14" s="432"/>
      <c r="F14" s="432"/>
      <c r="G14" s="432"/>
      <c r="H14" s="432"/>
    </row>
    <row r="15" spans="2:10" ht="36" customHeight="1" x14ac:dyDescent="0.25">
      <c r="B15" s="362" t="s">
        <v>41</v>
      </c>
      <c r="C15" s="363" t="s">
        <v>40</v>
      </c>
      <c r="D15" s="363" t="s">
        <v>200</v>
      </c>
      <c r="E15" s="363" t="s">
        <v>201</v>
      </c>
      <c r="F15" s="363" t="s">
        <v>202</v>
      </c>
      <c r="G15" s="363" t="s">
        <v>203</v>
      </c>
      <c r="H15" s="364" t="s">
        <v>204</v>
      </c>
    </row>
    <row r="16" spans="2:10" ht="25.5" customHeight="1" thickBot="1" x14ac:dyDescent="0.3">
      <c r="B16" s="365">
        <v>1</v>
      </c>
      <c r="C16" s="366" t="s">
        <v>345</v>
      </c>
      <c r="D16" s="367" t="s">
        <v>221</v>
      </c>
      <c r="E16" s="318">
        <v>2</v>
      </c>
      <c r="F16" s="368">
        <f>Motorista!I141</f>
        <v>5436.7493328839701</v>
      </c>
      <c r="G16" s="368">
        <f>ROUND(E16*F16,2)</f>
        <v>10873.5</v>
      </c>
      <c r="H16" s="369">
        <f>ROUND(G16*12,2)</f>
        <v>130482</v>
      </c>
      <c r="I16" s="309"/>
    </row>
    <row r="17" spans="2:12" ht="10.5" customHeight="1" x14ac:dyDescent="0.25">
      <c r="B17" s="310"/>
      <c r="C17" s="310"/>
      <c r="D17" s="310"/>
      <c r="E17" s="310"/>
      <c r="F17" s="310"/>
      <c r="G17" s="310"/>
      <c r="H17" s="310"/>
    </row>
    <row r="18" spans="2:12" x14ac:dyDescent="0.25">
      <c r="B18" s="277"/>
      <c r="C18" s="277"/>
      <c r="D18" s="277"/>
      <c r="E18" s="277"/>
      <c r="F18" s="277"/>
      <c r="G18" s="277"/>
      <c r="H18" s="277"/>
    </row>
    <row r="19" spans="2:12" ht="27" customHeight="1" thickBot="1" x14ac:dyDescent="0.3">
      <c r="B19" s="421" t="s">
        <v>432</v>
      </c>
      <c r="C19" s="421"/>
      <c r="D19" s="421"/>
      <c r="E19" s="421"/>
      <c r="F19" s="421"/>
      <c r="G19" s="421"/>
      <c r="H19" s="421"/>
      <c r="J19" s="311"/>
    </row>
    <row r="20" spans="2:12" ht="30" customHeight="1" thickBot="1" x14ac:dyDescent="0.3">
      <c r="B20" s="439" t="s">
        <v>40</v>
      </c>
      <c r="C20" s="440"/>
      <c r="D20" s="351" t="s">
        <v>200</v>
      </c>
      <c r="E20" s="351" t="s">
        <v>201</v>
      </c>
      <c r="F20" s="351" t="s">
        <v>346</v>
      </c>
      <c r="G20" s="351" t="s">
        <v>347</v>
      </c>
      <c r="H20" s="352" t="s">
        <v>204</v>
      </c>
    </row>
    <row r="21" spans="2:12" ht="102.75" customHeight="1" x14ac:dyDescent="0.25">
      <c r="B21" s="441" t="s">
        <v>440</v>
      </c>
      <c r="C21" s="442"/>
      <c r="D21" s="316" t="s">
        <v>348</v>
      </c>
      <c r="E21" s="377">
        <v>48</v>
      </c>
      <c r="F21" s="358">
        <f>'CUSTOS VARIÁVEIS'!O35</f>
        <v>24.42208475885446</v>
      </c>
      <c r="G21" s="358">
        <f>E21*F21</f>
        <v>1172.2600684250142</v>
      </c>
      <c r="H21" s="317">
        <f>12*G21</f>
        <v>14067.12082110017</v>
      </c>
    </row>
    <row r="22" spans="2:12" ht="99.75" customHeight="1" x14ac:dyDescent="0.25">
      <c r="B22" s="443" t="s">
        <v>439</v>
      </c>
      <c r="C22" s="444"/>
      <c r="D22" s="359" t="s">
        <v>348</v>
      </c>
      <c r="E22" s="378">
        <v>16</v>
      </c>
      <c r="F22" s="360">
        <f>'CUSTOS VARIÁVEIS'!O43</f>
        <v>32.562779678472616</v>
      </c>
      <c r="G22" s="360">
        <f>E22*F22</f>
        <v>521.00447485556185</v>
      </c>
      <c r="H22" s="361">
        <f>12*G22</f>
        <v>6252.0536982667418</v>
      </c>
    </row>
    <row r="23" spans="2:12" ht="99.75" customHeight="1" thickBot="1" x14ac:dyDescent="0.3">
      <c r="B23" s="443" t="s">
        <v>413</v>
      </c>
      <c r="C23" s="444"/>
      <c r="D23" s="384" t="s">
        <v>414</v>
      </c>
      <c r="E23" s="378">
        <v>1</v>
      </c>
      <c r="F23" s="360">
        <f>'CUSTOS VARIÁVEIS'!J23</f>
        <v>121.2945104606414</v>
      </c>
      <c r="G23" s="360">
        <f>E23*F23</f>
        <v>121.2945104606414</v>
      </c>
      <c r="H23" s="361">
        <f>12*G23</f>
        <v>1455.5341255276969</v>
      </c>
    </row>
    <row r="24" spans="2:12" ht="25.5" customHeight="1" thickBot="1" x14ac:dyDescent="0.3">
      <c r="B24" s="423" t="s">
        <v>437</v>
      </c>
      <c r="C24" s="424"/>
      <c r="D24" s="424"/>
      <c r="E24" s="424"/>
      <c r="F24" s="425"/>
      <c r="G24" s="353">
        <f>SUM(G21:G23)</f>
        <v>1814.5590537412177</v>
      </c>
      <c r="H24" s="353">
        <f>SUM(H21:H23)</f>
        <v>21774.70864489461</v>
      </c>
    </row>
    <row r="25" spans="2:12" x14ac:dyDescent="0.25">
      <c r="B25" s="422"/>
      <c r="C25" s="422"/>
      <c r="D25" s="422"/>
      <c r="E25" s="422"/>
      <c r="F25" s="422"/>
      <c r="G25" s="422"/>
      <c r="H25" s="422"/>
    </row>
    <row r="26" spans="2:12" ht="15.75" thickBot="1" x14ac:dyDescent="0.3">
      <c r="B26" s="277"/>
      <c r="C26" s="277"/>
      <c r="D26" s="277"/>
      <c r="E26" s="277"/>
      <c r="F26" s="277"/>
      <c r="G26" s="277"/>
      <c r="H26" s="277"/>
    </row>
    <row r="27" spans="2:12" ht="23.25" customHeight="1" x14ac:dyDescent="0.25">
      <c r="B27" s="426" t="s">
        <v>349</v>
      </c>
      <c r="C27" s="427"/>
      <c r="D27" s="427"/>
      <c r="E27" s="427"/>
      <c r="F27" s="427"/>
      <c r="G27" s="427"/>
      <c r="H27" s="428"/>
      <c r="I27" s="315"/>
      <c r="J27" s="315"/>
      <c r="K27" s="315"/>
      <c r="L27" s="315"/>
    </row>
    <row r="28" spans="2:12" ht="29.25" customHeight="1" x14ac:dyDescent="0.25">
      <c r="B28" s="445" t="s">
        <v>40</v>
      </c>
      <c r="C28" s="446"/>
      <c r="D28" s="446"/>
      <c r="E28" s="204" t="s">
        <v>404</v>
      </c>
      <c r="F28" s="204" t="s">
        <v>200</v>
      </c>
      <c r="G28" s="204" t="s">
        <v>347</v>
      </c>
      <c r="H28" s="205" t="s">
        <v>204</v>
      </c>
    </row>
    <row r="29" spans="2:12" ht="28.5" customHeight="1" x14ac:dyDescent="0.25">
      <c r="B29" s="447" t="s">
        <v>345</v>
      </c>
      <c r="C29" s="448"/>
      <c r="D29" s="448"/>
      <c r="E29" s="359">
        <v>2</v>
      </c>
      <c r="F29" s="359" t="s">
        <v>319</v>
      </c>
      <c r="G29" s="370">
        <f>G16</f>
        <v>10873.5</v>
      </c>
      <c r="H29" s="361">
        <f>G29*12</f>
        <v>130482</v>
      </c>
    </row>
    <row r="30" spans="2:12" ht="30" customHeight="1" x14ac:dyDescent="0.25">
      <c r="B30" s="449" t="s">
        <v>438</v>
      </c>
      <c r="C30" s="450"/>
      <c r="D30" s="451"/>
      <c r="E30" s="392">
        <f>E21+E22</f>
        <v>64</v>
      </c>
      <c r="F30" s="388" t="str">
        <f>D22</f>
        <v>HORA</v>
      </c>
      <c r="G30" s="433">
        <f>G24</f>
        <v>1814.5590537412177</v>
      </c>
      <c r="H30" s="435">
        <f>G30*12</f>
        <v>21774.708644894614</v>
      </c>
    </row>
    <row r="31" spans="2:12" ht="30" customHeight="1" thickBot="1" x14ac:dyDescent="0.3">
      <c r="B31" s="452"/>
      <c r="C31" s="453"/>
      <c r="D31" s="454"/>
      <c r="E31" s="391">
        <f>E23</f>
        <v>1</v>
      </c>
      <c r="F31" s="390" t="str">
        <f>D23</f>
        <v>DIÁRIA</v>
      </c>
      <c r="G31" s="434"/>
      <c r="H31" s="436"/>
    </row>
    <row r="32" spans="2:12" ht="25.5" customHeight="1" thickBot="1" x14ac:dyDescent="0.3">
      <c r="B32" s="437" t="s">
        <v>19</v>
      </c>
      <c r="C32" s="438"/>
      <c r="D32" s="438"/>
      <c r="E32" s="438"/>
      <c r="F32" s="438"/>
      <c r="G32" s="373">
        <f>SUM(G29:G30)</f>
        <v>12688.059053741217</v>
      </c>
      <c r="H32" s="374">
        <f>SUM(H29:H30)</f>
        <v>152256.70864489462</v>
      </c>
    </row>
    <row r="34" spans="7:7" hidden="1" x14ac:dyDescent="0.25">
      <c r="G34" s="309">
        <f>G32/2</f>
        <v>6344.0295268706086</v>
      </c>
    </row>
    <row r="37" spans="7:7" x14ac:dyDescent="0.25">
      <c r="G37" s="309"/>
    </row>
  </sheetData>
  <sheetProtection algorithmName="SHA-512" hashValue="O3HXdqfWuygIKzZbTUeLsF7Lw+/VWGkPYEOdGQqMeaAp+HpD7uXcqIQ3cAY7IvscZxNhauFFhD1YbpZK32282g==" saltValue="7SrAoKam+lFxKx8dLLtM3g==" spinCount="100000" sheet="1" objects="1" scenarios="1"/>
  <mergeCells count="24">
    <mergeCell ref="G30:G31"/>
    <mergeCell ref="H30:H31"/>
    <mergeCell ref="B32:F32"/>
    <mergeCell ref="B20:C20"/>
    <mergeCell ref="B21:C21"/>
    <mergeCell ref="B22:C22"/>
    <mergeCell ref="B28:D28"/>
    <mergeCell ref="B29:D29"/>
    <mergeCell ref="B23:C23"/>
    <mergeCell ref="B30:D31"/>
    <mergeCell ref="B19:H19"/>
    <mergeCell ref="B25:H25"/>
    <mergeCell ref="B24:F24"/>
    <mergeCell ref="B27:H27"/>
    <mergeCell ref="C10:E10"/>
    <mergeCell ref="G10:H10"/>
    <mergeCell ref="G12:H12"/>
    <mergeCell ref="B14:H14"/>
    <mergeCell ref="B8:H8"/>
    <mergeCell ref="B1:H1"/>
    <mergeCell ref="B2:H2"/>
    <mergeCell ref="B3:H3"/>
    <mergeCell ref="B4:H4"/>
    <mergeCell ref="B6:H6"/>
  </mergeCells>
  <pageMargins left="0.511811024" right="0.511811024" top="0.78740157499999996" bottom="0.78740157499999996" header="0.31496062000000002" footer="0.31496062000000002"/>
  <pageSetup paperSize="9" scale="71"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2">
    <tabColor theme="9" tint="0.39997558519241921"/>
  </sheetPr>
  <dimension ref="A1:P126"/>
  <sheetViews>
    <sheetView showGridLines="0" topLeftCell="A115" zoomScaleNormal="100" workbookViewId="0">
      <selection activeCell="C7" sqref="C7"/>
    </sheetView>
  </sheetViews>
  <sheetFormatPr defaultRowHeight="15" x14ac:dyDescent="0.25"/>
  <cols>
    <col min="2" max="3" width="7.7109375" customWidth="1"/>
    <col min="4" max="4" width="29.28515625" customWidth="1"/>
    <col min="5" max="5" width="16.42578125" customWidth="1"/>
    <col min="6" max="6" width="16.42578125" style="2" customWidth="1"/>
    <col min="7" max="7" width="16.85546875" style="2" customWidth="1"/>
    <col min="8" max="9" width="17.140625" style="2" customWidth="1"/>
    <col min="10" max="13" width="15.7109375" customWidth="1"/>
  </cols>
  <sheetData>
    <row r="1" spans="2:13" ht="15" customHeight="1" x14ac:dyDescent="0.25">
      <c r="B1" s="395" t="str">
        <f>ORIENTAÇÕES!B1</f>
        <v>ANEXO IV</v>
      </c>
      <c r="C1" s="395"/>
      <c r="D1" s="395"/>
      <c r="E1" s="395"/>
      <c r="F1" s="395"/>
      <c r="G1" s="395"/>
      <c r="H1" s="395"/>
      <c r="I1" s="395"/>
      <c r="J1" s="395"/>
      <c r="K1" s="395"/>
      <c r="L1" s="395"/>
    </row>
    <row r="2" spans="2:13" ht="15" customHeight="1" x14ac:dyDescent="0.25">
      <c r="B2" s="395" t="str">
        <f>ORIENTAÇÕES!B2</f>
        <v xml:space="preserve">PLANILHA REFERENCIAL DE CUSTO E FORMAÇÃO DE PREÇO </v>
      </c>
      <c r="C2" s="395"/>
      <c r="D2" s="395"/>
      <c r="E2" s="395"/>
      <c r="F2" s="395"/>
      <c r="G2" s="395"/>
      <c r="H2" s="395"/>
      <c r="I2" s="395"/>
      <c r="J2" s="395"/>
      <c r="K2" s="395"/>
      <c r="L2" s="395"/>
    </row>
    <row r="3" spans="2:13" ht="15" customHeight="1" x14ac:dyDescent="0.25">
      <c r="B3" s="395" t="str">
        <f>ORIENTAÇÕES!B3</f>
        <v>PREGÃO ELETRÔNICO Nº 10/2020</v>
      </c>
      <c r="C3" s="395"/>
      <c r="D3" s="395"/>
      <c r="E3" s="395"/>
      <c r="F3" s="395"/>
      <c r="G3" s="395"/>
      <c r="H3" s="395"/>
      <c r="I3" s="395"/>
      <c r="J3" s="395"/>
      <c r="K3" s="395"/>
      <c r="L3" s="395"/>
    </row>
    <row r="4" spans="2:13" ht="15" customHeight="1" x14ac:dyDescent="0.25">
      <c r="B4" s="395" t="str">
        <f>ORIENTAÇÕES!B4</f>
        <v>PROCESSO Nº:  21053.000515/2020-16</v>
      </c>
      <c r="C4" s="395"/>
      <c r="D4" s="395"/>
      <c r="E4" s="395"/>
      <c r="F4" s="395"/>
      <c r="G4" s="395"/>
      <c r="H4" s="395"/>
      <c r="I4" s="395"/>
      <c r="J4" s="395"/>
      <c r="K4" s="395"/>
      <c r="L4" s="395"/>
    </row>
    <row r="5" spans="2:13" ht="15" customHeight="1" x14ac:dyDescent="0.25">
      <c r="B5" s="134"/>
      <c r="C5" s="134"/>
      <c r="D5" s="134"/>
      <c r="E5" s="134"/>
      <c r="F5" s="134"/>
      <c r="G5" s="134"/>
      <c r="H5" s="134"/>
      <c r="I5" s="134"/>
      <c r="J5" s="134"/>
      <c r="K5" s="134"/>
      <c r="L5" s="134"/>
    </row>
    <row r="6" spans="2:13" ht="15" customHeight="1" x14ac:dyDescent="0.25">
      <c r="B6" s="395" t="str">
        <f>ORIENTAÇÕES!B8</f>
        <v>ITEM 1 - MOTORISTAS</v>
      </c>
      <c r="C6" s="395"/>
      <c r="D6" s="395"/>
      <c r="E6" s="395"/>
      <c r="F6" s="395"/>
      <c r="G6" s="395"/>
      <c r="H6" s="395"/>
      <c r="I6" s="395"/>
      <c r="J6" s="395"/>
      <c r="K6" s="395"/>
      <c r="L6" s="395"/>
    </row>
    <row r="7" spans="2:13" ht="15" customHeight="1" x14ac:dyDescent="0.25">
      <c r="B7" s="134"/>
      <c r="C7" s="134"/>
      <c r="D7" s="134"/>
      <c r="E7" s="134"/>
      <c r="F7" s="134"/>
      <c r="G7" s="134"/>
      <c r="H7" s="134"/>
      <c r="I7" s="134"/>
      <c r="J7" s="134"/>
      <c r="K7" s="134"/>
      <c r="L7" s="134"/>
    </row>
    <row r="8" spans="2:13" ht="15" customHeight="1" x14ac:dyDescent="0.25">
      <c r="B8" s="486" t="s">
        <v>240</v>
      </c>
      <c r="C8" s="395"/>
      <c r="D8" s="395"/>
      <c r="E8" s="395"/>
      <c r="F8" s="395"/>
      <c r="G8" s="395"/>
      <c r="H8" s="395"/>
      <c r="I8" s="395"/>
      <c r="J8" s="395"/>
      <c r="K8" s="395"/>
      <c r="L8" s="395"/>
    </row>
    <row r="9" spans="2:13" ht="21" customHeight="1" x14ac:dyDescent="0.25">
      <c r="B9" s="30"/>
      <c r="C9" s="7"/>
      <c r="D9" s="7"/>
      <c r="E9" s="7"/>
      <c r="F9" s="55"/>
      <c r="G9" s="55"/>
      <c r="H9" s="55"/>
      <c r="I9" s="55"/>
      <c r="J9" s="7"/>
      <c r="K9" s="7"/>
      <c r="L9" s="7"/>
    </row>
    <row r="10" spans="2:13" x14ac:dyDescent="0.25">
      <c r="B10" s="463" t="s">
        <v>242</v>
      </c>
      <c r="C10" s="463"/>
      <c r="D10" s="463"/>
      <c r="E10" s="463"/>
      <c r="F10" s="463"/>
      <c r="G10" s="463"/>
      <c r="H10" s="463"/>
      <c r="I10" s="463"/>
      <c r="J10" s="463"/>
      <c r="K10" s="463"/>
      <c r="L10" s="463"/>
      <c r="M10" s="463"/>
    </row>
    <row r="11" spans="2:13" x14ac:dyDescent="0.25">
      <c r="B11" s="7"/>
      <c r="C11" s="7"/>
      <c r="D11" s="7"/>
      <c r="E11" s="7"/>
      <c r="F11" s="55"/>
      <c r="G11" s="55"/>
      <c r="H11" s="55"/>
      <c r="I11" s="55"/>
      <c r="J11" s="7"/>
      <c r="K11" s="7"/>
      <c r="L11" s="7"/>
    </row>
    <row r="12" spans="2:13" ht="30" customHeight="1" x14ac:dyDescent="0.25">
      <c r="B12" s="487" t="s">
        <v>243</v>
      </c>
      <c r="C12" s="487"/>
      <c r="D12" s="488" t="str">
        <f>RESUMO!C10</f>
        <v>XXXXXXXXXXXXXXXXXXXXXXXXXXXXXXXXXXXXXX</v>
      </c>
      <c r="E12" s="488"/>
      <c r="F12" s="89"/>
      <c r="G12" s="23" t="s">
        <v>80</v>
      </c>
      <c r="H12" s="430" t="str">
        <f>RESUMO!C11</f>
        <v>XXXXXXXXXXXXXXXX</v>
      </c>
      <c r="I12" s="431"/>
      <c r="J12" s="90"/>
      <c r="K12" s="53"/>
    </row>
    <row r="13" spans="2:13" x14ac:dyDescent="0.25">
      <c r="B13" s="57"/>
      <c r="C13" s="57"/>
      <c r="D13" s="57"/>
      <c r="E13" s="57"/>
      <c r="F13" s="42"/>
      <c r="G13" s="42"/>
      <c r="H13" s="56"/>
      <c r="I13" s="58"/>
      <c r="J13" s="42"/>
      <c r="K13" s="42"/>
      <c r="L13" s="56"/>
    </row>
    <row r="14" spans="2:13" x14ac:dyDescent="0.25">
      <c r="B14" s="463" t="s">
        <v>271</v>
      </c>
      <c r="C14" s="463"/>
      <c r="D14" s="463"/>
      <c r="E14" s="463"/>
      <c r="F14" s="463"/>
      <c r="G14" s="463"/>
      <c r="H14" s="463"/>
      <c r="I14" s="463"/>
      <c r="J14" s="463"/>
      <c r="K14" s="463"/>
      <c r="L14" s="463"/>
      <c r="M14" s="463"/>
    </row>
    <row r="15" spans="2:13" x14ac:dyDescent="0.25">
      <c r="B15" s="7"/>
      <c r="C15" s="7"/>
      <c r="D15" s="7"/>
      <c r="E15" s="7"/>
      <c r="F15" s="55"/>
      <c r="G15" s="55"/>
      <c r="H15" s="55"/>
      <c r="I15" s="55"/>
      <c r="J15" s="7"/>
      <c r="K15" s="7"/>
      <c r="L15" s="7"/>
    </row>
    <row r="16" spans="2:13" ht="15" customHeight="1" x14ac:dyDescent="0.25">
      <c r="B16" s="5" t="s">
        <v>91</v>
      </c>
      <c r="C16" s="5"/>
      <c r="D16" s="5"/>
      <c r="E16" s="5"/>
      <c r="F16" s="59"/>
      <c r="G16" s="59"/>
      <c r="H16" s="59"/>
      <c r="I16" s="59"/>
      <c r="J16" s="59"/>
      <c r="K16" s="146"/>
      <c r="L16" s="146"/>
    </row>
    <row r="17" spans="1:12" ht="30" x14ac:dyDescent="0.25">
      <c r="B17" s="200" t="s">
        <v>96</v>
      </c>
      <c r="C17" s="200" t="s">
        <v>106</v>
      </c>
      <c r="D17" s="200" t="s">
        <v>43</v>
      </c>
      <c r="E17" s="200" t="s">
        <v>26</v>
      </c>
      <c r="F17" s="202" t="s">
        <v>206</v>
      </c>
      <c r="G17" s="200" t="s">
        <v>93</v>
      </c>
      <c r="H17" s="200" t="s">
        <v>92</v>
      </c>
      <c r="I17" s="202" t="s">
        <v>94</v>
      </c>
      <c r="J17" s="202" t="s">
        <v>305</v>
      </c>
      <c r="K17" s="56"/>
      <c r="L17" s="56"/>
    </row>
    <row r="18" spans="1:12" ht="25.5" customHeight="1" x14ac:dyDescent="0.25">
      <c r="B18" s="45">
        <v>1</v>
      </c>
      <c r="C18" s="45">
        <v>1</v>
      </c>
      <c r="D18" s="338" t="str">
        <f>RESUMO!C16</f>
        <v>Serviço de motorista</v>
      </c>
      <c r="E18" s="52">
        <v>1756.4920000000002</v>
      </c>
      <c r="F18" s="6" t="s">
        <v>384</v>
      </c>
      <c r="G18" s="4" t="s">
        <v>385</v>
      </c>
      <c r="H18" s="37" t="s">
        <v>391</v>
      </c>
      <c r="I18" s="37" t="s">
        <v>434</v>
      </c>
      <c r="J18" s="38" t="s">
        <v>386</v>
      </c>
      <c r="K18" s="56"/>
      <c r="L18" s="56"/>
    </row>
    <row r="19" spans="1:12" x14ac:dyDescent="0.25">
      <c r="B19" s="456" t="s">
        <v>253</v>
      </c>
      <c r="C19" s="456"/>
      <c r="D19" s="456"/>
      <c r="E19" s="456"/>
      <c r="F19" s="456"/>
      <c r="G19" s="456"/>
      <c r="H19" s="456"/>
      <c r="I19" s="456"/>
      <c r="J19" s="456"/>
      <c r="K19" s="56"/>
      <c r="L19" s="56"/>
    </row>
    <row r="20" spans="1:12" x14ac:dyDescent="0.25">
      <c r="B20" s="56"/>
      <c r="C20" s="56"/>
      <c r="D20" s="56"/>
      <c r="E20" s="56"/>
      <c r="F20" s="55"/>
      <c r="G20" s="55"/>
      <c r="H20" s="3"/>
      <c r="I20" s="55"/>
      <c r="J20" s="56"/>
      <c r="K20" s="56"/>
      <c r="L20" s="56"/>
    </row>
    <row r="21" spans="1:12" x14ac:dyDescent="0.25">
      <c r="B21" s="56"/>
      <c r="C21" s="56"/>
      <c r="D21" s="56"/>
      <c r="E21" s="56"/>
      <c r="F21" s="55"/>
      <c r="G21" s="55"/>
      <c r="H21" s="3"/>
      <c r="I21" s="55"/>
      <c r="J21" s="56"/>
      <c r="K21" s="56"/>
      <c r="L21" s="56"/>
    </row>
    <row r="22" spans="1:12" x14ac:dyDescent="0.25">
      <c r="B22" s="40" t="s">
        <v>188</v>
      </c>
      <c r="C22" s="40"/>
      <c r="D22" s="40"/>
      <c r="E22" s="40"/>
      <c r="F22" s="40"/>
      <c r="G22" s="40"/>
      <c r="H22" s="40"/>
      <c r="I22" s="492"/>
      <c r="J22" s="492"/>
      <c r="K22" s="145"/>
      <c r="L22" s="145"/>
    </row>
    <row r="23" spans="1:12" ht="30" x14ac:dyDescent="0.25">
      <c r="B23" s="200" t="s">
        <v>96</v>
      </c>
      <c r="C23" s="200" t="s">
        <v>106</v>
      </c>
      <c r="D23" s="200" t="s">
        <v>43</v>
      </c>
      <c r="E23" s="202" t="s">
        <v>189</v>
      </c>
      <c r="F23" s="200" t="s">
        <v>46</v>
      </c>
      <c r="G23" s="202" t="s">
        <v>306</v>
      </c>
      <c r="H23" s="202" t="s">
        <v>27</v>
      </c>
      <c r="I23" s="202" t="s">
        <v>246</v>
      </c>
      <c r="J23" s="202" t="s">
        <v>108</v>
      </c>
      <c r="K23" s="60"/>
      <c r="L23" s="56"/>
    </row>
    <row r="24" spans="1:12" ht="25.5" customHeight="1" x14ac:dyDescent="0.25">
      <c r="B24" s="18">
        <f>B18</f>
        <v>1</v>
      </c>
      <c r="C24" s="18">
        <f>C18</f>
        <v>1</v>
      </c>
      <c r="D24" s="154" t="str">
        <f>D18</f>
        <v>Serviço de motorista</v>
      </c>
      <c r="E24" s="25" t="s">
        <v>190</v>
      </c>
      <c r="F24" s="62">
        <v>0.3</v>
      </c>
      <c r="G24" s="4" t="s">
        <v>26</v>
      </c>
      <c r="H24" s="41" t="s">
        <v>207</v>
      </c>
      <c r="I24" s="26"/>
      <c r="J24" s="235">
        <f>F24*I24</f>
        <v>0</v>
      </c>
      <c r="K24" s="54"/>
      <c r="L24" s="56"/>
    </row>
    <row r="25" spans="1:12" ht="22.5" customHeight="1" x14ac:dyDescent="0.25">
      <c r="B25" s="459" t="s">
        <v>257</v>
      </c>
      <c r="C25" s="459"/>
      <c r="D25" s="459"/>
      <c r="E25" s="459"/>
      <c r="F25" s="459"/>
      <c r="G25" s="459"/>
      <c r="H25" s="459"/>
      <c r="I25" s="459"/>
      <c r="J25" s="459"/>
      <c r="K25" s="256"/>
      <c r="L25" s="56"/>
    </row>
    <row r="26" spans="1:12" ht="39" customHeight="1" x14ac:dyDescent="0.25">
      <c r="B26" s="489" t="s">
        <v>435</v>
      </c>
      <c r="C26" s="489"/>
      <c r="D26" s="489"/>
      <c r="E26" s="489"/>
      <c r="F26" s="489"/>
      <c r="G26" s="489"/>
      <c r="H26" s="489"/>
      <c r="I26" s="489"/>
      <c r="J26" s="489"/>
      <c r="K26" s="253"/>
      <c r="L26" s="253"/>
    </row>
    <row r="27" spans="1:12" x14ac:dyDescent="0.25">
      <c r="A27" s="53"/>
      <c r="B27" s="254"/>
      <c r="C27" s="254"/>
      <c r="D27" s="254"/>
      <c r="E27" s="254"/>
      <c r="F27" s="254"/>
      <c r="G27" s="254"/>
      <c r="H27" s="254"/>
      <c r="I27" s="254"/>
      <c r="J27" s="254"/>
      <c r="K27" s="149"/>
      <c r="L27" s="149"/>
    </row>
    <row r="28" spans="1:12" x14ac:dyDescent="0.25">
      <c r="B28" s="56"/>
      <c r="C28" s="56"/>
      <c r="D28" s="56"/>
      <c r="E28" s="56"/>
      <c r="F28" s="55"/>
      <c r="G28" s="55"/>
      <c r="H28" s="3"/>
      <c r="I28" s="55"/>
      <c r="J28" s="56"/>
      <c r="K28" s="56"/>
      <c r="L28" s="56"/>
    </row>
    <row r="29" spans="1:12" x14ac:dyDescent="0.25">
      <c r="B29" s="40" t="s">
        <v>97</v>
      </c>
      <c r="C29" s="40"/>
      <c r="D29" s="40"/>
      <c r="E29" s="40"/>
      <c r="F29" s="40"/>
      <c r="G29" s="40"/>
      <c r="H29" s="40"/>
      <c r="I29" s="40"/>
      <c r="J29" s="40"/>
      <c r="K29" s="145"/>
      <c r="L29" s="145"/>
    </row>
    <row r="30" spans="1:12" ht="30" x14ac:dyDescent="0.25">
      <c r="B30" s="200" t="s">
        <v>96</v>
      </c>
      <c r="C30" s="200" t="s">
        <v>106</v>
      </c>
      <c r="D30" s="200" t="s">
        <v>43</v>
      </c>
      <c r="E30" s="202" t="s">
        <v>245</v>
      </c>
      <c r="F30" s="200" t="s">
        <v>46</v>
      </c>
      <c r="G30" s="202" t="s">
        <v>306</v>
      </c>
      <c r="H30" s="202" t="s">
        <v>27</v>
      </c>
      <c r="I30" s="200" t="s">
        <v>307</v>
      </c>
      <c r="J30" s="202" t="s">
        <v>109</v>
      </c>
      <c r="L30" s="54"/>
    </row>
    <row r="31" spans="1:12" ht="25.5" customHeight="1" x14ac:dyDescent="0.25">
      <c r="B31" s="151">
        <f>B18</f>
        <v>1</v>
      </c>
      <c r="C31" s="24">
        <f>C18</f>
        <v>1</v>
      </c>
      <c r="D31" s="198" t="str">
        <f>D18</f>
        <v>Serviço de motorista</v>
      </c>
      <c r="E31" s="25" t="s">
        <v>244</v>
      </c>
      <c r="F31" s="62" t="s">
        <v>247</v>
      </c>
      <c r="G31" s="4" t="s">
        <v>307</v>
      </c>
      <c r="H31" s="175" t="s">
        <v>256</v>
      </c>
      <c r="I31" s="63"/>
      <c r="J31" s="155" t="e">
        <f>F31*I31</f>
        <v>#VALUE!</v>
      </c>
      <c r="L31" s="56"/>
    </row>
    <row r="32" spans="1:12" ht="24" customHeight="1" x14ac:dyDescent="0.25">
      <c r="B32" s="460" t="s">
        <v>323</v>
      </c>
      <c r="C32" s="460"/>
      <c r="D32" s="460"/>
      <c r="E32" s="460"/>
      <c r="F32" s="460"/>
      <c r="G32" s="460"/>
      <c r="H32" s="460"/>
      <c r="I32" s="460"/>
      <c r="J32" s="460"/>
      <c r="K32" s="340"/>
      <c r="L32" s="56"/>
    </row>
    <row r="33" spans="2:13" ht="37.5" customHeight="1" x14ac:dyDescent="0.25">
      <c r="B33" s="489" t="s">
        <v>436</v>
      </c>
      <c r="C33" s="489"/>
      <c r="D33" s="489"/>
      <c r="E33" s="489"/>
      <c r="F33" s="489"/>
      <c r="G33" s="489"/>
      <c r="H33" s="489"/>
      <c r="I33" s="489"/>
      <c r="J33" s="489"/>
      <c r="K33" s="253"/>
      <c r="L33" s="253"/>
    </row>
    <row r="35" spans="2:13" ht="15.75" thickBot="1" x14ac:dyDescent="0.3">
      <c r="B35" s="56"/>
      <c r="C35" s="56"/>
      <c r="D35" s="56"/>
      <c r="E35" s="56"/>
      <c r="F35" s="55"/>
      <c r="G35" s="55"/>
      <c r="H35" s="55"/>
      <c r="I35" s="55"/>
      <c r="J35" s="56"/>
      <c r="K35" s="56"/>
      <c r="L35" s="56"/>
    </row>
    <row r="36" spans="2:13" ht="18" customHeight="1" x14ac:dyDescent="0.25">
      <c r="B36" s="493" t="s">
        <v>272</v>
      </c>
      <c r="C36" s="494"/>
      <c r="D36" s="494"/>
      <c r="E36" s="494"/>
      <c r="F36" s="494"/>
      <c r="G36" s="494"/>
      <c r="H36" s="495"/>
      <c r="I36" s="56"/>
      <c r="J36" s="56"/>
      <c r="K36" s="56"/>
      <c r="L36" s="56"/>
    </row>
    <row r="37" spans="2:13" ht="32.25" customHeight="1" x14ac:dyDescent="0.25">
      <c r="B37" s="203" t="s">
        <v>96</v>
      </c>
      <c r="C37" s="204" t="s">
        <v>106</v>
      </c>
      <c r="D37" s="204" t="s">
        <v>43</v>
      </c>
      <c r="E37" s="204" t="s">
        <v>26</v>
      </c>
      <c r="F37" s="204" t="s">
        <v>189</v>
      </c>
      <c r="G37" s="204" t="s">
        <v>105</v>
      </c>
      <c r="H37" s="205" t="s">
        <v>269</v>
      </c>
      <c r="I37" s="56"/>
      <c r="J37" s="56"/>
      <c r="K37" s="56"/>
      <c r="L37" s="56"/>
    </row>
    <row r="38" spans="2:13" ht="21.75" customHeight="1" thickBot="1" x14ac:dyDescent="0.3">
      <c r="B38" s="339">
        <v>1</v>
      </c>
      <c r="C38" s="164">
        <v>1</v>
      </c>
      <c r="D38" s="165" t="str">
        <f>D18</f>
        <v>Serviço de motorista</v>
      </c>
      <c r="E38" s="166">
        <f>E18</f>
        <v>1756.4920000000002</v>
      </c>
      <c r="F38" s="166">
        <v>0</v>
      </c>
      <c r="G38" s="166">
        <v>0</v>
      </c>
      <c r="H38" s="167">
        <f>SUM(E38:G38)</f>
        <v>1756.4920000000002</v>
      </c>
      <c r="I38" s="56"/>
      <c r="J38" s="56"/>
      <c r="K38" s="56"/>
      <c r="L38" s="56"/>
    </row>
    <row r="39" spans="2:13" x14ac:dyDescent="0.25">
      <c r="B39" s="56"/>
      <c r="C39" s="56"/>
      <c r="D39" s="56"/>
      <c r="E39" s="56"/>
      <c r="F39" s="55"/>
      <c r="G39" s="55"/>
      <c r="H39" s="55"/>
      <c r="I39" s="55"/>
      <c r="J39" s="56"/>
      <c r="K39" s="56"/>
      <c r="L39" s="56"/>
    </row>
    <row r="40" spans="2:13" x14ac:dyDescent="0.25">
      <c r="B40" s="8"/>
      <c r="C40" s="8"/>
      <c r="D40" s="8"/>
      <c r="E40" s="8"/>
      <c r="F40" s="9"/>
      <c r="G40" s="9"/>
      <c r="H40" s="9"/>
      <c r="I40" s="9"/>
      <c r="J40" s="8"/>
      <c r="K40" s="8"/>
      <c r="L40" s="8"/>
    </row>
    <row r="41" spans="2:13" x14ac:dyDescent="0.25">
      <c r="B41" s="463" t="s">
        <v>273</v>
      </c>
      <c r="C41" s="463"/>
      <c r="D41" s="463"/>
      <c r="E41" s="463"/>
      <c r="F41" s="463"/>
      <c r="G41" s="463"/>
      <c r="H41" s="463"/>
      <c r="I41" s="463"/>
      <c r="J41" s="463"/>
      <c r="K41" s="463"/>
      <c r="L41" s="463"/>
      <c r="M41" s="463"/>
    </row>
    <row r="42" spans="2:13" x14ac:dyDescent="0.25">
      <c r="B42" s="8"/>
      <c r="C42" s="8"/>
      <c r="D42" s="8"/>
      <c r="E42" s="8"/>
      <c r="F42" s="9"/>
      <c r="G42" s="9"/>
      <c r="H42" s="9"/>
      <c r="I42" s="9"/>
      <c r="J42" s="8"/>
      <c r="K42" s="8"/>
      <c r="L42" s="8"/>
    </row>
    <row r="43" spans="2:13" x14ac:dyDescent="0.25">
      <c r="B43" s="5" t="s">
        <v>274</v>
      </c>
      <c r="C43" s="5"/>
      <c r="D43" s="5"/>
      <c r="E43" s="12"/>
      <c r="F43" s="12"/>
      <c r="G43" s="12"/>
      <c r="H43" s="9"/>
      <c r="I43" s="8"/>
      <c r="J43" s="8"/>
      <c r="K43" s="8"/>
      <c r="L43" s="8"/>
    </row>
    <row r="44" spans="2:13" ht="19.5" customHeight="1" x14ac:dyDescent="0.25">
      <c r="B44" s="64"/>
      <c r="C44" s="481" t="s">
        <v>52</v>
      </c>
      <c r="D44" s="483"/>
      <c r="E44" s="466" t="s">
        <v>122</v>
      </c>
      <c r="F44" s="466"/>
      <c r="G44" s="202" t="s">
        <v>44</v>
      </c>
      <c r="H44" s="9"/>
      <c r="I44" s="8"/>
      <c r="J44" s="8"/>
      <c r="K44" s="8"/>
      <c r="L44" s="8"/>
    </row>
    <row r="45" spans="2:13" ht="48.75" customHeight="1" x14ac:dyDescent="0.25">
      <c r="B45" s="65" t="s">
        <v>6</v>
      </c>
      <c r="C45" s="66" t="s">
        <v>120</v>
      </c>
      <c r="D45" s="61"/>
      <c r="E45" s="479" t="s">
        <v>145</v>
      </c>
      <c r="F45" s="479"/>
      <c r="G45" s="67">
        <f>(1/12)</f>
        <v>8.3333333333333329E-2</v>
      </c>
      <c r="H45" s="32"/>
      <c r="I45" s="8"/>
      <c r="J45" s="8"/>
      <c r="K45" s="8"/>
      <c r="L45" s="8"/>
    </row>
    <row r="46" spans="2:13" ht="39" customHeight="1" x14ac:dyDescent="0.25">
      <c r="B46" s="65" t="s">
        <v>0</v>
      </c>
      <c r="C46" s="66" t="s">
        <v>157</v>
      </c>
      <c r="D46" s="61"/>
      <c r="E46" s="479" t="s">
        <v>159</v>
      </c>
      <c r="F46" s="479"/>
      <c r="G46" s="67">
        <f>(1/12)/3</f>
        <v>2.7777777777777776E-2</v>
      </c>
      <c r="H46" s="46"/>
      <c r="I46" s="32"/>
      <c r="J46" s="8"/>
      <c r="K46" s="8"/>
      <c r="L46" s="8"/>
    </row>
    <row r="47" spans="2:13" ht="14.25" customHeight="1" x14ac:dyDescent="0.25">
      <c r="B47" s="497" t="s">
        <v>19</v>
      </c>
      <c r="C47" s="497"/>
      <c r="D47" s="497"/>
      <c r="E47" s="497"/>
      <c r="F47" s="497"/>
      <c r="G47" s="50">
        <f>SUM(G45:G46)</f>
        <v>0.1111111111111111</v>
      </c>
      <c r="H47" s="46"/>
      <c r="I47" s="32"/>
      <c r="J47" s="8"/>
      <c r="K47" s="8"/>
      <c r="L47" s="8"/>
    </row>
    <row r="48" spans="2:13" ht="35.25" customHeight="1" x14ac:dyDescent="0.25">
      <c r="B48" s="490" t="s">
        <v>332</v>
      </c>
      <c r="C48" s="490"/>
      <c r="D48" s="490"/>
      <c r="E48" s="490"/>
      <c r="F48" s="490"/>
      <c r="G48" s="490"/>
      <c r="H48" s="341"/>
      <c r="I48" s="255"/>
      <c r="J48" s="255"/>
      <c r="K48" s="255"/>
      <c r="L48" s="255"/>
    </row>
    <row r="49" spans="2:13" ht="15" customHeight="1" x14ac:dyDescent="0.25">
      <c r="B49" s="8"/>
      <c r="C49" s="8"/>
      <c r="D49" s="8"/>
      <c r="E49" s="8"/>
      <c r="F49" s="9"/>
      <c r="G49" s="9"/>
      <c r="H49" s="9"/>
      <c r="I49" s="9"/>
      <c r="J49" s="8"/>
      <c r="K49" s="8"/>
      <c r="L49" s="8"/>
    </row>
    <row r="50" spans="2:13" x14ac:dyDescent="0.25">
      <c r="B50" s="5" t="s">
        <v>320</v>
      </c>
      <c r="C50" s="5"/>
      <c r="D50" s="5"/>
      <c r="E50" s="5"/>
      <c r="F50" s="12"/>
      <c r="G50" s="12"/>
      <c r="H50" s="12"/>
      <c r="I50" s="11"/>
      <c r="J50" s="10"/>
      <c r="K50" s="10"/>
      <c r="L50" s="10"/>
    </row>
    <row r="51" spans="2:13" ht="19.5" customHeight="1" x14ac:dyDescent="0.25">
      <c r="B51" s="64"/>
      <c r="C51" s="481" t="s">
        <v>52</v>
      </c>
      <c r="D51" s="482"/>
      <c r="E51" s="481" t="s">
        <v>122</v>
      </c>
      <c r="F51" s="482"/>
      <c r="G51" s="483"/>
      <c r="H51" s="202" t="s">
        <v>44</v>
      </c>
      <c r="I51" s="11"/>
      <c r="J51" s="10"/>
      <c r="K51" s="10"/>
      <c r="L51" s="8"/>
    </row>
    <row r="52" spans="2:13" ht="19.5" customHeight="1" x14ac:dyDescent="0.25">
      <c r="B52" s="65" t="s">
        <v>6</v>
      </c>
      <c r="C52" s="66" t="s">
        <v>53</v>
      </c>
      <c r="D52" s="68"/>
      <c r="E52" s="472" t="s">
        <v>121</v>
      </c>
      <c r="F52" s="473"/>
      <c r="G52" s="474"/>
      <c r="H52" s="231">
        <v>0.2</v>
      </c>
      <c r="I52" s="11"/>
      <c r="J52" s="10"/>
      <c r="K52" s="10"/>
      <c r="L52" s="8"/>
    </row>
    <row r="53" spans="2:13" ht="19.5" customHeight="1" x14ac:dyDescent="0.25">
      <c r="B53" s="65" t="s">
        <v>0</v>
      </c>
      <c r="C53" s="66" t="s">
        <v>54</v>
      </c>
      <c r="D53" s="68"/>
      <c r="E53" s="472" t="s">
        <v>129</v>
      </c>
      <c r="F53" s="473"/>
      <c r="G53" s="474"/>
      <c r="H53" s="231">
        <v>2.5000000000000001E-2</v>
      </c>
      <c r="I53" s="10"/>
      <c r="J53" s="17" t="s">
        <v>60</v>
      </c>
      <c r="K53" s="17" t="s">
        <v>61</v>
      </c>
    </row>
    <row r="54" spans="2:13" ht="51" customHeight="1" x14ac:dyDescent="0.25">
      <c r="B54" s="178" t="s">
        <v>1</v>
      </c>
      <c r="C54" s="179" t="s">
        <v>55</v>
      </c>
      <c r="D54" s="180"/>
      <c r="E54" s="469" t="s">
        <v>127</v>
      </c>
      <c r="F54" s="470"/>
      <c r="G54" s="471"/>
      <c r="H54" s="39">
        <f>J54*K54</f>
        <v>0.03</v>
      </c>
      <c r="I54" s="182" t="s">
        <v>130</v>
      </c>
      <c r="J54" s="249">
        <v>0.03</v>
      </c>
      <c r="K54" s="183">
        <v>1</v>
      </c>
    </row>
    <row r="55" spans="2:13" ht="30.75" customHeight="1" x14ac:dyDescent="0.25">
      <c r="B55" s="65" t="s">
        <v>7</v>
      </c>
      <c r="C55" s="66" t="s">
        <v>63</v>
      </c>
      <c r="D55" s="68"/>
      <c r="E55" s="472" t="s">
        <v>123</v>
      </c>
      <c r="F55" s="473"/>
      <c r="G55" s="474"/>
      <c r="H55" s="231">
        <v>1.4999999999999999E-2</v>
      </c>
      <c r="I55" s="177"/>
      <c r="J55" s="484" t="s">
        <v>387</v>
      </c>
      <c r="K55" s="484"/>
      <c r="M55" s="53"/>
    </row>
    <row r="56" spans="2:13" ht="21" customHeight="1" x14ac:dyDescent="0.25">
      <c r="B56" s="65" t="s">
        <v>2</v>
      </c>
      <c r="C56" s="66" t="s">
        <v>64</v>
      </c>
      <c r="D56" s="68"/>
      <c r="E56" s="472" t="s">
        <v>124</v>
      </c>
      <c r="F56" s="473"/>
      <c r="G56" s="474"/>
      <c r="H56" s="231">
        <v>0.01</v>
      </c>
      <c r="I56" s="176"/>
      <c r="J56" s="485" t="s">
        <v>62</v>
      </c>
      <c r="K56" s="485"/>
    </row>
    <row r="57" spans="2:13" ht="24" customHeight="1" x14ac:dyDescent="0.25">
      <c r="B57" s="65" t="s">
        <v>8</v>
      </c>
      <c r="C57" s="66" t="s">
        <v>14</v>
      </c>
      <c r="D57" s="68"/>
      <c r="E57" s="472" t="s">
        <v>128</v>
      </c>
      <c r="F57" s="473"/>
      <c r="G57" s="474"/>
      <c r="H57" s="231">
        <v>6.0000000000000001E-3</v>
      </c>
      <c r="I57" s="11"/>
      <c r="J57" s="236" t="s">
        <v>321</v>
      </c>
      <c r="K57" s="10"/>
      <c r="L57" s="8"/>
    </row>
    <row r="58" spans="2:13" ht="27.75" customHeight="1" x14ac:dyDescent="0.25">
      <c r="B58" s="65" t="s">
        <v>9</v>
      </c>
      <c r="C58" s="66" t="s">
        <v>12</v>
      </c>
      <c r="D58" s="68"/>
      <c r="E58" s="472" t="s">
        <v>125</v>
      </c>
      <c r="F58" s="473"/>
      <c r="G58" s="474"/>
      <c r="H58" s="231">
        <v>2E-3</v>
      </c>
      <c r="I58" s="11"/>
      <c r="J58" s="238"/>
      <c r="K58" s="239"/>
      <c r="L58" s="240"/>
    </row>
    <row r="59" spans="2:13" ht="26.25" customHeight="1" x14ac:dyDescent="0.25">
      <c r="B59" s="65" t="s">
        <v>10</v>
      </c>
      <c r="C59" s="66" t="s">
        <v>13</v>
      </c>
      <c r="D59" s="68"/>
      <c r="E59" s="472" t="s">
        <v>126</v>
      </c>
      <c r="F59" s="473"/>
      <c r="G59" s="474"/>
      <c r="H59" s="231">
        <v>0.08</v>
      </c>
      <c r="I59" s="11"/>
      <c r="J59" s="241"/>
      <c r="K59" s="246"/>
      <c r="L59" s="242"/>
    </row>
    <row r="60" spans="2:13" x14ac:dyDescent="0.25">
      <c r="B60" s="512" t="s">
        <v>19</v>
      </c>
      <c r="C60" s="513"/>
      <c r="D60" s="513"/>
      <c r="E60" s="513"/>
      <c r="F60" s="513"/>
      <c r="G60" s="514"/>
      <c r="H60" s="237">
        <f>SUM(H52:H59)</f>
        <v>0.36800000000000005</v>
      </c>
      <c r="I60" s="11"/>
      <c r="J60" s="243"/>
      <c r="K60" s="244"/>
      <c r="L60" s="245"/>
    </row>
    <row r="61" spans="2:13" x14ac:dyDescent="0.25">
      <c r="B61" s="207"/>
      <c r="C61" s="207"/>
      <c r="D61" s="207"/>
      <c r="E61" s="207"/>
      <c r="F61" s="207"/>
      <c r="G61" s="207"/>
      <c r="H61" s="247"/>
      <c r="I61" s="11"/>
      <c r="J61" s="248"/>
      <c r="K61" s="248"/>
      <c r="L61" s="248"/>
    </row>
    <row r="62" spans="2:13" x14ac:dyDescent="0.25">
      <c r="B62" s="207"/>
      <c r="C62" s="207"/>
      <c r="D62" s="207"/>
      <c r="E62" s="207"/>
      <c r="F62" s="207"/>
      <c r="G62" s="207"/>
      <c r="H62" s="208"/>
      <c r="I62" s="11"/>
    </row>
    <row r="63" spans="2:13" x14ac:dyDescent="0.25">
      <c r="B63" s="476" t="s">
        <v>275</v>
      </c>
      <c r="C63" s="476"/>
      <c r="D63" s="476"/>
      <c r="E63" s="476"/>
      <c r="F63" s="476"/>
      <c r="G63" s="476"/>
      <c r="H63" s="476"/>
      <c r="I63" s="11"/>
      <c r="J63" s="56"/>
      <c r="K63" s="56"/>
      <c r="L63" s="56"/>
    </row>
    <row r="64" spans="2:13" x14ac:dyDescent="0.25">
      <c r="B64" s="60" t="s">
        <v>287</v>
      </c>
      <c r="C64" s="60"/>
      <c r="D64" s="60"/>
      <c r="E64" s="206"/>
      <c r="F64" s="213"/>
      <c r="G64" s="213"/>
      <c r="H64" s="213"/>
      <c r="I64" s="11"/>
      <c r="J64" s="56"/>
      <c r="K64" s="56"/>
      <c r="L64" s="56"/>
    </row>
    <row r="65" spans="2:13" x14ac:dyDescent="0.25">
      <c r="B65" s="60"/>
      <c r="C65" s="60"/>
      <c r="D65" s="60"/>
      <c r="E65" s="206"/>
      <c r="F65" s="213"/>
      <c r="G65" s="213"/>
      <c r="H65" s="213"/>
      <c r="I65" s="11"/>
      <c r="J65" s="56"/>
      <c r="K65" s="56"/>
      <c r="L65" s="56"/>
    </row>
    <row r="66" spans="2:13" x14ac:dyDescent="0.25">
      <c r="B66" s="10"/>
      <c r="C66" s="10"/>
      <c r="D66" s="10"/>
      <c r="E66" s="10"/>
      <c r="F66" s="11"/>
      <c r="G66" s="11"/>
      <c r="H66" s="11"/>
      <c r="I66" s="11"/>
      <c r="J66" s="56"/>
      <c r="K66" s="56"/>
      <c r="L66" s="56"/>
    </row>
    <row r="67" spans="2:13" x14ac:dyDescent="0.25">
      <c r="B67" s="463" t="s">
        <v>277</v>
      </c>
      <c r="C67" s="463"/>
      <c r="D67" s="463"/>
      <c r="E67" s="463"/>
      <c r="F67" s="463"/>
      <c r="G67" s="463"/>
      <c r="H67" s="463"/>
      <c r="I67" s="463"/>
      <c r="J67" s="463"/>
      <c r="K67" s="463"/>
      <c r="L67" s="463"/>
      <c r="M67" s="463"/>
    </row>
    <row r="68" spans="2:13" x14ac:dyDescent="0.25">
      <c r="B68" s="56"/>
      <c r="C68" s="56"/>
      <c r="D68" s="56"/>
      <c r="E68" s="56"/>
      <c r="F68" s="55"/>
      <c r="G68" s="55"/>
      <c r="H68" s="55"/>
      <c r="I68" s="55"/>
      <c r="J68" s="56"/>
      <c r="K68" s="56"/>
      <c r="L68" s="56"/>
    </row>
    <row r="69" spans="2:13" x14ac:dyDescent="0.25">
      <c r="B69" s="5" t="s">
        <v>166</v>
      </c>
      <c r="C69" s="5"/>
      <c r="D69" s="5"/>
      <c r="E69" s="5"/>
      <c r="F69" s="59"/>
      <c r="G69" s="59"/>
      <c r="H69" s="59"/>
      <c r="I69" s="59"/>
      <c r="J69" s="5"/>
      <c r="K69" s="7"/>
      <c r="L69" s="56"/>
    </row>
    <row r="70" spans="2:13" ht="19.5" customHeight="1" x14ac:dyDescent="0.25">
      <c r="B70" s="150"/>
      <c r="C70" s="466" t="s">
        <v>67</v>
      </c>
      <c r="D70" s="466"/>
      <c r="E70" s="466"/>
      <c r="F70" s="466" t="s">
        <v>27</v>
      </c>
      <c r="G70" s="466"/>
      <c r="H70" s="466" t="s">
        <v>270</v>
      </c>
      <c r="I70" s="466"/>
      <c r="J70" s="202" t="s">
        <v>66</v>
      </c>
      <c r="K70" s="57"/>
      <c r="L70" s="56"/>
    </row>
    <row r="71" spans="2:13" ht="32.25" customHeight="1" x14ac:dyDescent="0.25">
      <c r="B71" s="151" t="s">
        <v>6</v>
      </c>
      <c r="C71" s="501" t="s">
        <v>18</v>
      </c>
      <c r="D71" s="501"/>
      <c r="E71" s="501"/>
      <c r="F71" s="500" t="s">
        <v>69</v>
      </c>
      <c r="G71" s="500"/>
      <c r="H71" s="464" t="s">
        <v>68</v>
      </c>
      <c r="I71" s="464"/>
      <c r="J71" s="39">
        <f>(1/12)*5%</f>
        <v>4.1666666666666666E-3</v>
      </c>
      <c r="K71" s="29"/>
      <c r="L71" s="56"/>
    </row>
    <row r="72" spans="2:13" ht="42.75" customHeight="1" x14ac:dyDescent="0.25">
      <c r="B72" s="151" t="s">
        <v>0</v>
      </c>
      <c r="C72" s="475" t="s">
        <v>25</v>
      </c>
      <c r="D72" s="475"/>
      <c r="E72" s="475"/>
      <c r="F72" s="500" t="s">
        <v>70</v>
      </c>
      <c r="G72" s="500"/>
      <c r="H72" s="464" t="s">
        <v>71</v>
      </c>
      <c r="I72" s="464"/>
      <c r="J72" s="39">
        <f>8%*J71</f>
        <v>3.3333333333333332E-4</v>
      </c>
      <c r="K72" s="29"/>
      <c r="L72" s="56"/>
    </row>
    <row r="73" spans="2:13" ht="51.75" customHeight="1" x14ac:dyDescent="0.25">
      <c r="B73" s="151" t="s">
        <v>1</v>
      </c>
      <c r="C73" s="501" t="s">
        <v>57</v>
      </c>
      <c r="D73" s="501"/>
      <c r="E73" s="501"/>
      <c r="F73" s="500" t="s">
        <v>72</v>
      </c>
      <c r="G73" s="500"/>
      <c r="H73" s="464" t="s">
        <v>73</v>
      </c>
      <c r="I73" s="464"/>
      <c r="J73" s="39">
        <f>((7/30)/12)*95%</f>
        <v>1.8472222222222223E-2</v>
      </c>
      <c r="K73" s="29"/>
      <c r="L73" s="56"/>
    </row>
    <row r="74" spans="2:13" ht="33.75" customHeight="1" x14ac:dyDescent="0.25">
      <c r="B74" s="151" t="s">
        <v>7</v>
      </c>
      <c r="C74" s="475" t="s">
        <v>155</v>
      </c>
      <c r="D74" s="475"/>
      <c r="E74" s="475"/>
      <c r="F74" s="500" t="s">
        <v>74</v>
      </c>
      <c r="G74" s="500"/>
      <c r="H74" s="464" t="s">
        <v>340</v>
      </c>
      <c r="I74" s="464"/>
      <c r="J74" s="39">
        <f>H60*J73</f>
        <v>6.7977777777777793E-3</v>
      </c>
      <c r="K74" s="184"/>
      <c r="L74" s="185"/>
    </row>
    <row r="75" spans="2:13" ht="96.75" customHeight="1" x14ac:dyDescent="0.25">
      <c r="B75" s="151" t="s">
        <v>2</v>
      </c>
      <c r="C75" s="510" t="s">
        <v>194</v>
      </c>
      <c r="D75" s="510"/>
      <c r="E75" s="510"/>
      <c r="F75" s="496" t="s">
        <v>322</v>
      </c>
      <c r="G75" s="496"/>
      <c r="H75" s="464" t="s">
        <v>258</v>
      </c>
      <c r="I75" s="464"/>
      <c r="J75" s="181">
        <v>0.04</v>
      </c>
      <c r="K75" s="480"/>
      <c r="L75" s="480"/>
    </row>
    <row r="76" spans="2:13" ht="15.75" customHeight="1" x14ac:dyDescent="0.25">
      <c r="B76" s="497" t="s">
        <v>19</v>
      </c>
      <c r="C76" s="497"/>
      <c r="D76" s="497"/>
      <c r="E76" s="497"/>
      <c r="F76" s="497"/>
      <c r="G76" s="497"/>
      <c r="H76" s="497"/>
      <c r="I76" s="497"/>
      <c r="J76" s="158">
        <f>SUM(J71:J75)</f>
        <v>6.9769999999999999E-2</v>
      </c>
      <c r="K76" s="320"/>
      <c r="L76" s="320"/>
    </row>
    <row r="77" spans="2:13" ht="23.25" customHeight="1" x14ac:dyDescent="0.25">
      <c r="B77" s="511" t="s">
        <v>324</v>
      </c>
      <c r="C77" s="511"/>
      <c r="D77" s="511"/>
      <c r="E77" s="511"/>
      <c r="F77" s="511"/>
      <c r="G77" s="511"/>
      <c r="H77" s="511"/>
      <c r="I77" s="511"/>
      <c r="J77" s="511"/>
      <c r="K77" s="256"/>
      <c r="L77" s="256"/>
      <c r="M77" s="256"/>
    </row>
    <row r="78" spans="2:13" x14ac:dyDescent="0.25">
      <c r="B78" s="56"/>
      <c r="C78" s="56"/>
      <c r="D78" s="56"/>
      <c r="E78" s="56"/>
      <c r="F78" s="55"/>
      <c r="G78" s="55"/>
      <c r="H78" s="55"/>
      <c r="I78" s="55"/>
      <c r="J78" s="56"/>
      <c r="K78" s="185"/>
      <c r="L78" s="185"/>
    </row>
    <row r="79" spans="2:13" x14ac:dyDescent="0.25">
      <c r="B79" s="56"/>
      <c r="C79" s="56"/>
      <c r="D79" s="56"/>
      <c r="E79" s="56"/>
      <c r="F79" s="153"/>
      <c r="G79" s="153"/>
      <c r="H79" s="153"/>
      <c r="I79" s="153"/>
      <c r="J79" s="56"/>
      <c r="K79" s="185"/>
      <c r="L79" s="185"/>
    </row>
    <row r="80" spans="2:13" x14ac:dyDescent="0.25">
      <c r="B80" s="463" t="s">
        <v>278</v>
      </c>
      <c r="C80" s="463"/>
      <c r="D80" s="463"/>
      <c r="E80" s="463"/>
      <c r="F80" s="463"/>
      <c r="G80" s="463"/>
      <c r="H80" s="463"/>
      <c r="I80" s="463"/>
      <c r="J80" s="463"/>
      <c r="K80" s="463"/>
      <c r="L80" s="463"/>
      <c r="M80" s="463"/>
    </row>
    <row r="81" spans="2:16" x14ac:dyDescent="0.25">
      <c r="B81" s="56"/>
      <c r="C81" s="56"/>
      <c r="D81" s="56"/>
      <c r="E81" s="56"/>
      <c r="F81" s="55"/>
      <c r="G81" s="55"/>
      <c r="H81" s="55"/>
      <c r="I81" s="55"/>
      <c r="J81" s="56"/>
      <c r="K81" s="185"/>
      <c r="L81" s="185"/>
    </row>
    <row r="82" spans="2:16" ht="15" customHeight="1" x14ac:dyDescent="0.25">
      <c r="B82" s="5" t="s">
        <v>279</v>
      </c>
      <c r="C82" s="5"/>
      <c r="D82" s="5"/>
      <c r="E82" s="5"/>
      <c r="F82" s="5"/>
      <c r="G82" s="5"/>
      <c r="H82" s="5"/>
      <c r="I82" s="5"/>
      <c r="J82" s="5"/>
      <c r="K82" s="5"/>
      <c r="L82" s="322"/>
      <c r="M82" s="322"/>
    </row>
    <row r="83" spans="2:16" ht="40.5" customHeight="1" x14ac:dyDescent="0.25">
      <c r="B83" s="491" t="s">
        <v>260</v>
      </c>
      <c r="C83" s="491"/>
      <c r="D83" s="491"/>
      <c r="E83" s="491" t="s">
        <v>208</v>
      </c>
      <c r="F83" s="491"/>
      <c r="G83" s="491" t="s">
        <v>261</v>
      </c>
      <c r="H83" s="491" t="s">
        <v>262</v>
      </c>
      <c r="I83" s="465" t="s">
        <v>263</v>
      </c>
      <c r="J83" s="477" t="s">
        <v>388</v>
      </c>
      <c r="K83" s="477"/>
      <c r="L83" s="323"/>
      <c r="M83" s="323"/>
    </row>
    <row r="84" spans="2:16" ht="18" customHeight="1" x14ac:dyDescent="0.25">
      <c r="B84" s="491"/>
      <c r="C84" s="491"/>
      <c r="D84" s="491"/>
      <c r="E84" s="491"/>
      <c r="F84" s="491"/>
      <c r="G84" s="491"/>
      <c r="H84" s="491"/>
      <c r="I84" s="465"/>
      <c r="J84" s="478" t="s">
        <v>368</v>
      </c>
      <c r="K84" s="478"/>
      <c r="L84" s="324"/>
      <c r="M84" s="324"/>
    </row>
    <row r="85" spans="2:16" ht="22.5" customHeight="1" x14ac:dyDescent="0.25">
      <c r="B85" s="69" t="s">
        <v>6</v>
      </c>
      <c r="C85" s="455" t="s">
        <v>160</v>
      </c>
      <c r="D85" s="455"/>
      <c r="E85" s="467" t="s">
        <v>259</v>
      </c>
      <c r="F85" s="467"/>
      <c r="G85" s="234">
        <v>30</v>
      </c>
      <c r="H85" s="214" t="s">
        <v>244</v>
      </c>
      <c r="I85" s="215">
        <v>22</v>
      </c>
      <c r="J85" s="461">
        <f>(I85*$M$98)/12</f>
        <v>239.08750726666673</v>
      </c>
      <c r="K85" s="461"/>
      <c r="L85" s="325"/>
      <c r="M85" s="325"/>
    </row>
    <row r="86" spans="2:16" ht="18" customHeight="1" x14ac:dyDescent="0.25">
      <c r="B86" s="69" t="s">
        <v>0</v>
      </c>
      <c r="C86" s="468" t="s">
        <v>161</v>
      </c>
      <c r="D86" s="468"/>
      <c r="E86" s="467" t="s">
        <v>209</v>
      </c>
      <c r="F86" s="467"/>
      <c r="G86" s="250">
        <v>5</v>
      </c>
      <c r="H86" s="252">
        <v>0.5</v>
      </c>
      <c r="I86" s="251">
        <f>G86*H86</f>
        <v>2.5</v>
      </c>
      <c r="J86" s="462">
        <f t="shared" ref="J86:J91" si="0">(I86*$M$98)/12</f>
        <v>27.169034916666675</v>
      </c>
      <c r="K86" s="462"/>
      <c r="L86" s="325"/>
      <c r="M86" s="325"/>
    </row>
    <row r="87" spans="2:16" ht="18" customHeight="1" x14ac:dyDescent="0.25">
      <c r="B87" s="69" t="s">
        <v>1</v>
      </c>
      <c r="C87" s="455" t="s">
        <v>162</v>
      </c>
      <c r="D87" s="455"/>
      <c r="E87" s="467" t="s">
        <v>209</v>
      </c>
      <c r="F87" s="467"/>
      <c r="G87" s="250">
        <v>5</v>
      </c>
      <c r="H87" s="252">
        <v>0.5</v>
      </c>
      <c r="I87" s="251">
        <f t="shared" ref="I87:I90" si="1">G87*H87</f>
        <v>2.5</v>
      </c>
      <c r="J87" s="462">
        <f t="shared" si="0"/>
        <v>27.169034916666675</v>
      </c>
      <c r="K87" s="462"/>
      <c r="L87" s="325"/>
      <c r="M87" s="325"/>
    </row>
    <row r="88" spans="2:16" ht="18" customHeight="1" x14ac:dyDescent="0.25">
      <c r="B88" s="69" t="s">
        <v>7</v>
      </c>
      <c r="C88" s="455" t="s">
        <v>164</v>
      </c>
      <c r="D88" s="455"/>
      <c r="E88" s="467" t="s">
        <v>209</v>
      </c>
      <c r="F88" s="467"/>
      <c r="G88" s="250">
        <v>15</v>
      </c>
      <c r="H88" s="252">
        <v>7.7999999999999996E-3</v>
      </c>
      <c r="I88" s="251">
        <f t="shared" si="1"/>
        <v>0.11699999999999999</v>
      </c>
      <c r="J88" s="462">
        <f t="shared" si="0"/>
        <v>1.2715108341000003</v>
      </c>
      <c r="K88" s="462"/>
      <c r="L88" s="379"/>
      <c r="M88" s="325"/>
    </row>
    <row r="89" spans="2:16" ht="18" customHeight="1" x14ac:dyDescent="0.25">
      <c r="B89" s="69" t="s">
        <v>2</v>
      </c>
      <c r="C89" s="455" t="s">
        <v>17</v>
      </c>
      <c r="D89" s="455"/>
      <c r="E89" s="467" t="s">
        <v>209</v>
      </c>
      <c r="F89" s="467"/>
      <c r="G89" s="250">
        <v>120</v>
      </c>
      <c r="H89" s="252">
        <v>8.7500000000000008E-3</v>
      </c>
      <c r="I89" s="251">
        <f t="shared" si="1"/>
        <v>1.05</v>
      </c>
      <c r="J89" s="462">
        <f t="shared" si="0"/>
        <v>11.410994665000004</v>
      </c>
      <c r="K89" s="462"/>
      <c r="L89" s="517"/>
      <c r="M89" s="325"/>
    </row>
    <row r="90" spans="2:16" ht="18" customHeight="1" x14ac:dyDescent="0.25">
      <c r="B90" s="69" t="s">
        <v>8</v>
      </c>
      <c r="C90" s="455" t="s">
        <v>163</v>
      </c>
      <c r="D90" s="455"/>
      <c r="E90" s="467" t="s">
        <v>209</v>
      </c>
      <c r="F90" s="467"/>
      <c r="G90" s="250">
        <v>5</v>
      </c>
      <c r="H90" s="252">
        <v>2.5000000000000001E-2</v>
      </c>
      <c r="I90" s="251">
        <f t="shared" si="1"/>
        <v>0.125</v>
      </c>
      <c r="J90" s="462">
        <f t="shared" si="0"/>
        <v>1.3584517458333336</v>
      </c>
      <c r="K90" s="462"/>
      <c r="L90" s="517"/>
      <c r="M90" s="325"/>
    </row>
    <row r="91" spans="2:16" ht="18" customHeight="1" x14ac:dyDescent="0.25">
      <c r="B91" s="69" t="s">
        <v>9</v>
      </c>
      <c r="C91" s="455" t="s">
        <v>165</v>
      </c>
      <c r="D91" s="455"/>
      <c r="E91" s="467"/>
      <c r="F91" s="467"/>
      <c r="G91" s="250"/>
      <c r="H91" s="252"/>
      <c r="I91" s="251"/>
      <c r="J91" s="462">
        <f t="shared" si="0"/>
        <v>0</v>
      </c>
      <c r="K91" s="462"/>
      <c r="L91" s="379"/>
      <c r="M91" s="325"/>
    </row>
    <row r="92" spans="2:16" x14ac:dyDescent="0.25">
      <c r="B92" s="498" t="s">
        <v>325</v>
      </c>
      <c r="C92" s="498"/>
      <c r="D92" s="498"/>
      <c r="E92" s="498"/>
      <c r="F92" s="498"/>
      <c r="G92" s="498"/>
      <c r="H92" s="498"/>
      <c r="I92" s="498"/>
      <c r="J92" s="498"/>
      <c r="K92" s="56"/>
      <c r="L92" s="326"/>
      <c r="M92" s="327"/>
    </row>
    <row r="93" spans="2:16" x14ac:dyDescent="0.25">
      <c r="B93" s="538" t="s">
        <v>326</v>
      </c>
      <c r="C93" s="538"/>
      <c r="D93" s="538"/>
      <c r="E93" s="538"/>
      <c r="F93" s="538"/>
      <c r="G93" s="538"/>
      <c r="H93" s="538"/>
      <c r="I93" s="538"/>
      <c r="J93" s="538"/>
      <c r="K93" s="538"/>
      <c r="L93" s="538"/>
      <c r="M93" s="538"/>
    </row>
    <row r="94" spans="2:16" ht="18.75" customHeight="1" x14ac:dyDescent="0.25">
      <c r="B94" s="144"/>
      <c r="C94" s="144"/>
      <c r="D94" s="144"/>
      <c r="E94" s="144"/>
      <c r="F94" s="144"/>
      <c r="G94" s="144"/>
      <c r="H94" s="144"/>
      <c r="I94" s="144"/>
      <c r="J94" s="144"/>
      <c r="K94" s="56"/>
      <c r="L94" s="56"/>
    </row>
    <row r="95" spans="2:16" ht="17.25" customHeight="1" x14ac:dyDescent="0.25">
      <c r="B95" s="507" t="s">
        <v>248</v>
      </c>
      <c r="C95" s="508"/>
      <c r="D95" s="508"/>
      <c r="E95" s="508"/>
      <c r="F95" s="508"/>
      <c r="G95" s="508"/>
      <c r="H95" s="508"/>
      <c r="I95" s="508"/>
      <c r="J95" s="508"/>
      <c r="K95" s="508"/>
      <c r="L95" s="508"/>
      <c r="M95" s="509"/>
      <c r="N95" s="187"/>
      <c r="O95" s="53"/>
      <c r="P95" s="53"/>
    </row>
    <row r="96" spans="2:16" ht="18" customHeight="1" x14ac:dyDescent="0.25">
      <c r="B96" s="499" t="s">
        <v>96</v>
      </c>
      <c r="C96" s="499" t="s">
        <v>106</v>
      </c>
      <c r="D96" s="499" t="s">
        <v>43</v>
      </c>
      <c r="E96" s="503" t="s">
        <v>265</v>
      </c>
      <c r="F96" s="186" t="s">
        <v>249</v>
      </c>
      <c r="G96" s="186" t="s">
        <v>250</v>
      </c>
      <c r="H96" s="186" t="s">
        <v>251</v>
      </c>
      <c r="I96" s="503" t="s">
        <v>252</v>
      </c>
      <c r="J96" s="186" t="s">
        <v>266</v>
      </c>
      <c r="K96" s="503" t="s">
        <v>267</v>
      </c>
      <c r="L96" s="503" t="s">
        <v>15</v>
      </c>
      <c r="M96" s="505" t="s">
        <v>264</v>
      </c>
      <c r="N96" s="502"/>
      <c r="O96" s="53"/>
      <c r="P96" s="53"/>
    </row>
    <row r="97" spans="1:16" ht="17.25" customHeight="1" x14ac:dyDescent="0.25">
      <c r="B97" s="499"/>
      <c r="C97" s="499"/>
      <c r="D97" s="499"/>
      <c r="E97" s="504"/>
      <c r="F97" s="158">
        <f>1/12</f>
        <v>8.3333333333333329E-2</v>
      </c>
      <c r="G97" s="158">
        <f t="shared" ref="G97" si="2">1/12</f>
        <v>8.3333333333333329E-2</v>
      </c>
      <c r="H97" s="158">
        <f>(1/12)/3</f>
        <v>2.7777777777777776E-2</v>
      </c>
      <c r="I97" s="504"/>
      <c r="J97" s="158">
        <f>H60</f>
        <v>0.36800000000000005</v>
      </c>
      <c r="K97" s="504"/>
      <c r="L97" s="504"/>
      <c r="M97" s="506"/>
      <c r="N97" s="502"/>
      <c r="O97" s="53"/>
      <c r="P97" s="53"/>
    </row>
    <row r="98" spans="1:16" ht="21.75" customHeight="1" x14ac:dyDescent="0.25">
      <c r="B98" s="268">
        <v>1</v>
      </c>
      <c r="C98" s="178">
        <v>1</v>
      </c>
      <c r="D98" s="189" t="str">
        <f>'TABELA APOIO'!D18</f>
        <v>Serviço de motorista</v>
      </c>
      <c r="E98" s="190">
        <f>H38</f>
        <v>1756.4920000000002</v>
      </c>
      <c r="F98" s="328">
        <f>E98*F97</f>
        <v>146.37433333333334</v>
      </c>
      <c r="G98" s="328">
        <f>E98*G97</f>
        <v>146.37433333333334</v>
      </c>
      <c r="H98" s="328">
        <f>E98*H97</f>
        <v>48.791444444444444</v>
      </c>
      <c r="I98" s="328">
        <f>SUM(E98:H98)</f>
        <v>2098.0321111111116</v>
      </c>
      <c r="J98" s="328">
        <f>I98*J97</f>
        <v>772.07581688888922</v>
      </c>
      <c r="K98" s="329">
        <f>BENEFÍCIOS!J48</f>
        <v>1042.2330999999999</v>
      </c>
      <c r="L98" s="328">
        <f>SUM(I98:K98)</f>
        <v>3912.3410280000007</v>
      </c>
      <c r="M98" s="330">
        <f>L98/30</f>
        <v>130.41136760000003</v>
      </c>
      <c r="N98" s="188"/>
      <c r="O98" s="53"/>
      <c r="P98" s="53"/>
    </row>
    <row r="99" spans="1:16" ht="15" customHeight="1" x14ac:dyDescent="0.25">
      <c r="B99" s="456" t="s">
        <v>327</v>
      </c>
      <c r="C99" s="456"/>
      <c r="D99" s="456"/>
      <c r="E99" s="456"/>
      <c r="F99" s="456"/>
      <c r="G99" s="456"/>
      <c r="H99" s="456"/>
      <c r="I99" s="456"/>
      <c r="J99" s="456"/>
      <c r="K99" s="456"/>
      <c r="L99" s="456"/>
      <c r="M99" s="456"/>
      <c r="N99" s="188"/>
      <c r="O99" s="53"/>
      <c r="P99" s="53"/>
    </row>
    <row r="100" spans="1:16" ht="15" customHeight="1" x14ac:dyDescent="0.25">
      <c r="B100" s="156"/>
      <c r="C100" s="191"/>
      <c r="D100" s="192"/>
      <c r="E100" s="193"/>
      <c r="F100" s="161"/>
      <c r="G100" s="161"/>
      <c r="H100" s="161"/>
      <c r="I100" s="161"/>
      <c r="J100" s="161"/>
      <c r="K100" s="161"/>
      <c r="L100" s="161"/>
      <c r="M100" s="161"/>
      <c r="N100" s="188"/>
      <c r="O100" s="53"/>
      <c r="P100" s="53"/>
    </row>
    <row r="101" spans="1:16" ht="15" customHeight="1" x14ac:dyDescent="0.25">
      <c r="A101" s="53"/>
      <c r="B101" s="5" t="s">
        <v>280</v>
      </c>
      <c r="C101" s="5"/>
      <c r="D101" s="5"/>
      <c r="E101" s="5"/>
      <c r="F101" s="5"/>
      <c r="G101" s="5"/>
      <c r="H101" s="5"/>
      <c r="I101" s="5"/>
      <c r="J101" s="5"/>
      <c r="K101" s="5"/>
      <c r="L101" s="5"/>
      <c r="M101" s="5"/>
      <c r="N101" s="188"/>
      <c r="O101" s="53"/>
      <c r="P101" s="53"/>
    </row>
    <row r="102" spans="1:16" ht="31.5" customHeight="1" x14ac:dyDescent="0.25">
      <c r="A102" s="53"/>
      <c r="B102" s="200" t="s">
        <v>96</v>
      </c>
      <c r="C102" s="200" t="s">
        <v>106</v>
      </c>
      <c r="D102" s="200" t="s">
        <v>43</v>
      </c>
      <c r="E102" s="201" t="s">
        <v>308</v>
      </c>
      <c r="F102" s="201" t="s">
        <v>309</v>
      </c>
      <c r="G102" s="201" t="s">
        <v>310</v>
      </c>
      <c r="H102" s="201" t="s">
        <v>284</v>
      </c>
      <c r="I102" s="201" t="s">
        <v>311</v>
      </c>
      <c r="J102" s="201" t="s">
        <v>312</v>
      </c>
      <c r="K102" s="201" t="s">
        <v>313</v>
      </c>
      <c r="L102" s="201" t="s">
        <v>314</v>
      </c>
      <c r="M102" s="201" t="s">
        <v>268</v>
      </c>
      <c r="N102" s="188"/>
      <c r="O102" s="53"/>
      <c r="P102" s="53"/>
    </row>
    <row r="103" spans="1:16" ht="21.75" customHeight="1" x14ac:dyDescent="0.25">
      <c r="A103" s="53"/>
      <c r="B103" s="268">
        <v>1</v>
      </c>
      <c r="C103" s="178">
        <v>1</v>
      </c>
      <c r="D103" s="189" t="str">
        <f>'TABELA APOIO'!D18</f>
        <v>Serviço de motorista</v>
      </c>
      <c r="E103" s="196" t="s">
        <v>244</v>
      </c>
      <c r="F103" s="196" t="s">
        <v>244</v>
      </c>
      <c r="G103" s="196" t="s">
        <v>244</v>
      </c>
      <c r="H103" s="196" t="s">
        <v>244</v>
      </c>
      <c r="I103" s="197" t="s">
        <v>244</v>
      </c>
      <c r="J103" s="196" t="s">
        <v>244</v>
      </c>
      <c r="K103" s="196" t="s">
        <v>244</v>
      </c>
      <c r="L103" s="195" t="s">
        <v>244</v>
      </c>
      <c r="M103" s="199" t="s">
        <v>244</v>
      </c>
      <c r="N103" s="188"/>
      <c r="O103" s="53"/>
      <c r="P103" s="53"/>
    </row>
    <row r="104" spans="1:16" ht="27.75" customHeight="1" x14ac:dyDescent="0.25">
      <c r="A104" s="53"/>
      <c r="B104" s="459"/>
      <c r="C104" s="459"/>
      <c r="D104" s="459"/>
      <c r="E104" s="459"/>
      <c r="F104" s="459"/>
      <c r="G104" s="459"/>
      <c r="H104" s="459"/>
      <c r="I104" s="459"/>
      <c r="J104" s="459"/>
      <c r="K104" s="459"/>
      <c r="L104" s="459"/>
      <c r="N104" s="188"/>
      <c r="O104" s="53"/>
      <c r="P104" s="53"/>
    </row>
    <row r="105" spans="1:16" x14ac:dyDescent="0.25">
      <c r="B105" s="463" t="s">
        <v>281</v>
      </c>
      <c r="C105" s="463"/>
      <c r="D105" s="463"/>
      <c r="E105" s="463"/>
      <c r="F105" s="463"/>
      <c r="G105" s="463"/>
      <c r="H105" s="463"/>
      <c r="I105" s="463"/>
      <c r="J105" s="463"/>
      <c r="K105" s="463"/>
      <c r="L105" s="463"/>
      <c r="M105" s="463"/>
      <c r="N105" s="188"/>
      <c r="O105" s="53"/>
      <c r="P105" s="53"/>
    </row>
    <row r="106" spans="1:16" ht="15" customHeight="1" x14ac:dyDescent="0.25">
      <c r="B106" s="212" t="s">
        <v>285</v>
      </c>
      <c r="C106" s="212"/>
      <c r="D106" s="194"/>
      <c r="E106" s="194"/>
      <c r="F106" s="194"/>
      <c r="G106"/>
      <c r="H106"/>
      <c r="I106"/>
      <c r="N106" s="188"/>
      <c r="O106" s="53"/>
      <c r="P106" s="53"/>
    </row>
    <row r="107" spans="1:16" ht="15" customHeight="1" x14ac:dyDescent="0.25">
      <c r="B107" s="212"/>
      <c r="C107" s="212"/>
      <c r="D107" s="194"/>
      <c r="E107" s="194"/>
      <c r="F107" s="194"/>
      <c r="G107"/>
      <c r="H107"/>
      <c r="I107"/>
      <c r="N107" s="188"/>
      <c r="O107" s="53"/>
      <c r="P107" s="53"/>
    </row>
    <row r="108" spans="1:16" ht="15" customHeight="1" x14ac:dyDescent="0.25">
      <c r="B108" s="212"/>
      <c r="C108" s="212"/>
      <c r="D108" s="194"/>
      <c r="E108" s="194"/>
      <c r="F108" s="194"/>
      <c r="G108"/>
      <c r="H108"/>
      <c r="I108"/>
      <c r="N108" s="188"/>
      <c r="O108" s="53"/>
      <c r="P108" s="53"/>
    </row>
    <row r="109" spans="1:16" ht="15" customHeight="1" x14ac:dyDescent="0.25">
      <c r="B109" s="463" t="s">
        <v>283</v>
      </c>
      <c r="C109" s="463"/>
      <c r="D109" s="463"/>
      <c r="E109" s="463"/>
      <c r="F109" s="463"/>
      <c r="G109" s="463"/>
      <c r="H109" s="463"/>
      <c r="I109" s="463"/>
      <c r="J109" s="463"/>
      <c r="K109" s="463"/>
      <c r="L109" s="463"/>
      <c r="M109" s="463"/>
      <c r="N109" s="188"/>
      <c r="O109" s="53"/>
      <c r="P109" s="53"/>
    </row>
    <row r="110" spans="1:16" x14ac:dyDescent="0.25">
      <c r="B110" s="156"/>
      <c r="C110" s="157"/>
      <c r="D110" s="159"/>
      <c r="E110" s="160"/>
      <c r="F110" s="161"/>
      <c r="G110" s="161"/>
      <c r="H110" s="161"/>
      <c r="I110" s="161"/>
      <c r="J110" s="161"/>
      <c r="K110" s="161"/>
      <c r="L110" s="161"/>
      <c r="M110" s="188"/>
      <c r="N110" s="188"/>
      <c r="O110" s="53"/>
      <c r="P110" s="53"/>
    </row>
    <row r="111" spans="1:16" ht="15.75" thickBot="1" x14ac:dyDescent="0.3">
      <c r="B111" s="40" t="s">
        <v>286</v>
      </c>
      <c r="C111" s="40"/>
      <c r="D111" s="40"/>
      <c r="E111" s="40"/>
      <c r="F111" s="331"/>
      <c r="G111" s="331"/>
      <c r="H111" s="331"/>
      <c r="I111" s="331"/>
      <c r="J111" s="323"/>
      <c r="K111" s="332"/>
      <c r="L111" s="333"/>
      <c r="M111" s="534"/>
      <c r="N111" s="535"/>
      <c r="O111" s="535"/>
    </row>
    <row r="112" spans="1:16" ht="27.75" customHeight="1" x14ac:dyDescent="0.25">
      <c r="B112" s="64"/>
      <c r="C112" s="70"/>
      <c r="D112" s="64"/>
      <c r="E112" s="466" t="s">
        <v>27</v>
      </c>
      <c r="F112" s="466"/>
      <c r="G112" s="466"/>
      <c r="H112" s="481"/>
      <c r="I112" s="82" t="s">
        <v>338</v>
      </c>
      <c r="J112" s="334"/>
      <c r="K112" s="334"/>
      <c r="L112" s="334"/>
      <c r="M112" s="535"/>
      <c r="N112" s="535"/>
      <c r="O112" s="535"/>
    </row>
    <row r="113" spans="2:15" ht="27" customHeight="1" x14ac:dyDescent="0.25">
      <c r="B113" s="151" t="s">
        <v>6</v>
      </c>
      <c r="C113" s="531" t="s">
        <v>20</v>
      </c>
      <c r="D113" s="532"/>
      <c r="E113" s="524" t="s">
        <v>317</v>
      </c>
      <c r="F113" s="525"/>
      <c r="G113" s="525"/>
      <c r="H113" s="525"/>
      <c r="I113" s="264">
        <v>0.03</v>
      </c>
      <c r="J113" s="518"/>
      <c r="K113" s="519"/>
      <c r="L113" s="95"/>
      <c r="M113" s="535"/>
      <c r="N113" s="535"/>
      <c r="O113" s="535"/>
    </row>
    <row r="114" spans="2:15" ht="27" customHeight="1" x14ac:dyDescent="0.25">
      <c r="B114" s="151" t="s">
        <v>0</v>
      </c>
      <c r="C114" s="531" t="s">
        <v>30</v>
      </c>
      <c r="D114" s="532"/>
      <c r="E114" s="524" t="s">
        <v>317</v>
      </c>
      <c r="F114" s="525"/>
      <c r="G114" s="525"/>
      <c r="H114" s="525"/>
      <c r="I114" s="264">
        <v>6.7900000000000002E-2</v>
      </c>
      <c r="J114" s="518"/>
      <c r="K114" s="519"/>
      <c r="L114" s="95"/>
      <c r="M114" s="535"/>
      <c r="N114" s="535"/>
      <c r="O114" s="535"/>
    </row>
    <row r="115" spans="2:15" ht="19.5" customHeight="1" x14ac:dyDescent="0.25">
      <c r="B115" s="151" t="s">
        <v>1</v>
      </c>
      <c r="C115" s="536" t="s">
        <v>330</v>
      </c>
      <c r="D115" s="537"/>
      <c r="E115" s="537"/>
      <c r="F115" s="537"/>
      <c r="G115" s="537"/>
      <c r="H115" s="537"/>
      <c r="I115" s="265"/>
      <c r="J115" s="336"/>
      <c r="K115" s="335"/>
      <c r="L115" s="335"/>
      <c r="M115" s="56"/>
      <c r="N115" s="56"/>
    </row>
    <row r="116" spans="2:15" ht="54.75" customHeight="1" x14ac:dyDescent="0.25">
      <c r="B116" s="526"/>
      <c r="C116" s="526" t="s">
        <v>178</v>
      </c>
      <c r="D116" s="529" t="s">
        <v>75</v>
      </c>
      <c r="E116" s="524" t="s">
        <v>210</v>
      </c>
      <c r="F116" s="525"/>
      <c r="G116" s="525"/>
      <c r="H116" s="525"/>
      <c r="I116" s="264">
        <v>1.6500000000000001E-2</v>
      </c>
      <c r="J116" s="520" t="s">
        <v>82</v>
      </c>
      <c r="K116" s="521"/>
      <c r="L116" s="95"/>
    </row>
    <row r="117" spans="2:15" ht="50.25" customHeight="1" x14ac:dyDescent="0.25">
      <c r="B117" s="528"/>
      <c r="C117" s="527"/>
      <c r="D117" s="530"/>
      <c r="E117" s="524" t="s">
        <v>211</v>
      </c>
      <c r="F117" s="525"/>
      <c r="G117" s="525"/>
      <c r="H117" s="525"/>
      <c r="I117" s="264">
        <v>7.5999999999999998E-2</v>
      </c>
      <c r="J117" s="520" t="s">
        <v>82</v>
      </c>
      <c r="K117" s="521"/>
      <c r="L117" s="95"/>
    </row>
    <row r="118" spans="2:15" ht="20.100000000000001" customHeight="1" x14ac:dyDescent="0.25">
      <c r="B118" s="528"/>
      <c r="C118" s="152" t="s">
        <v>179</v>
      </c>
      <c r="D118" s="216" t="s">
        <v>76</v>
      </c>
      <c r="E118" s="523" t="s">
        <v>78</v>
      </c>
      <c r="F118" s="533"/>
      <c r="G118" s="533"/>
      <c r="H118" s="533"/>
      <c r="I118" s="264">
        <v>0</v>
      </c>
      <c r="J118" s="520" t="s">
        <v>82</v>
      </c>
      <c r="K118" s="521"/>
      <c r="L118" s="95"/>
    </row>
    <row r="119" spans="2:15" ht="20.100000000000001" customHeight="1" x14ac:dyDescent="0.25">
      <c r="B119" s="528"/>
      <c r="C119" s="152" t="s">
        <v>180</v>
      </c>
      <c r="D119" s="216" t="s">
        <v>77</v>
      </c>
      <c r="E119" s="523" t="s">
        <v>146</v>
      </c>
      <c r="F119" s="533"/>
      <c r="G119" s="533"/>
      <c r="H119" s="533"/>
      <c r="I119" s="264">
        <v>0.05</v>
      </c>
      <c r="J119" s="520" t="s">
        <v>82</v>
      </c>
      <c r="K119" s="521"/>
      <c r="L119" s="95"/>
    </row>
    <row r="120" spans="2:15" ht="20.100000000000001" customHeight="1" x14ac:dyDescent="0.25">
      <c r="B120" s="527"/>
      <c r="C120" s="152" t="s">
        <v>181</v>
      </c>
      <c r="D120" s="219" t="s">
        <v>83</v>
      </c>
      <c r="E120" s="522" t="s">
        <v>84</v>
      </c>
      <c r="F120" s="522"/>
      <c r="G120" s="522"/>
      <c r="H120" s="523"/>
      <c r="I120" s="264">
        <v>0</v>
      </c>
      <c r="J120" s="520" t="s">
        <v>82</v>
      </c>
      <c r="K120" s="521"/>
      <c r="L120" s="95"/>
    </row>
    <row r="121" spans="2:15" ht="20.25" customHeight="1" thickBot="1" x14ac:dyDescent="0.3">
      <c r="B121" s="354"/>
      <c r="C121" s="515" t="s">
        <v>403</v>
      </c>
      <c r="D121" s="515"/>
      <c r="E121" s="515"/>
      <c r="F121" s="515"/>
      <c r="G121" s="515"/>
      <c r="H121" s="515"/>
      <c r="I121" s="356">
        <f>SUM(I116:I120)</f>
        <v>0.14250000000000002</v>
      </c>
      <c r="J121" s="319"/>
      <c r="K121" s="355"/>
      <c r="L121" s="95"/>
    </row>
    <row r="122" spans="2:15" ht="110.25" customHeight="1" x14ac:dyDescent="0.25">
      <c r="B122" s="457" t="s">
        <v>329</v>
      </c>
      <c r="C122" s="458"/>
      <c r="D122" s="458"/>
      <c r="E122" s="458"/>
      <c r="F122" s="458"/>
      <c r="G122" s="458"/>
      <c r="H122" s="458"/>
      <c r="I122" s="458"/>
      <c r="J122" s="458"/>
      <c r="K122" s="458"/>
      <c r="L122" s="337"/>
      <c r="M122" s="337"/>
      <c r="N122" s="337"/>
    </row>
    <row r="123" spans="2:15" ht="25.5" customHeight="1" x14ac:dyDescent="0.25">
      <c r="B123" s="91"/>
      <c r="C123" s="92"/>
      <c r="D123" s="92"/>
      <c r="E123" s="93"/>
      <c r="F123" s="93"/>
      <c r="G123" s="93"/>
      <c r="H123" s="94"/>
      <c r="I123" s="95"/>
      <c r="J123" s="95"/>
      <c r="K123" s="96"/>
      <c r="L123" s="96"/>
    </row>
    <row r="124" spans="2:15" ht="15.75" customHeight="1" x14ac:dyDescent="0.25">
      <c r="B124" s="217" t="s">
        <v>236</v>
      </c>
      <c r="C124" s="7"/>
      <c r="D124" s="7"/>
      <c r="E124" s="7"/>
      <c r="F124" s="147"/>
      <c r="G124" s="55"/>
      <c r="H124" s="55"/>
      <c r="I124" s="71"/>
      <c r="J124" s="56"/>
      <c r="K124" s="56"/>
      <c r="L124" s="56"/>
    </row>
    <row r="125" spans="2:15" ht="87.75" customHeight="1" x14ac:dyDescent="0.25">
      <c r="B125" s="516"/>
      <c r="C125" s="516"/>
      <c r="D125" s="516"/>
      <c r="E125" s="516"/>
      <c r="F125" s="516"/>
      <c r="G125" s="516"/>
      <c r="H125" s="516"/>
      <c r="I125" s="516"/>
      <c r="J125" s="516"/>
      <c r="K125" s="516"/>
      <c r="L125" s="516"/>
      <c r="M125" s="516"/>
      <c r="N125" s="375"/>
    </row>
    <row r="126" spans="2:15" ht="15" customHeight="1" x14ac:dyDescent="0.25"/>
  </sheetData>
  <mergeCells count="131">
    <mergeCell ref="C121:H121"/>
    <mergeCell ref="B125:M125"/>
    <mergeCell ref="L89:L90"/>
    <mergeCell ref="J113:K114"/>
    <mergeCell ref="J120:K120"/>
    <mergeCell ref="J116:K116"/>
    <mergeCell ref="J117:K117"/>
    <mergeCell ref="J118:K118"/>
    <mergeCell ref="E120:H120"/>
    <mergeCell ref="J119:K119"/>
    <mergeCell ref="E114:H114"/>
    <mergeCell ref="C116:C117"/>
    <mergeCell ref="B116:B120"/>
    <mergeCell ref="D116:D117"/>
    <mergeCell ref="C114:D114"/>
    <mergeCell ref="E116:H116"/>
    <mergeCell ref="E119:H119"/>
    <mergeCell ref="E118:H118"/>
    <mergeCell ref="E117:H117"/>
    <mergeCell ref="E113:H113"/>
    <mergeCell ref="C113:D113"/>
    <mergeCell ref="M111:O114"/>
    <mergeCell ref="C115:H115"/>
    <mergeCell ref="B93:M93"/>
    <mergeCell ref="N96:N97"/>
    <mergeCell ref="L96:L97"/>
    <mergeCell ref="M96:M97"/>
    <mergeCell ref="B95:M95"/>
    <mergeCell ref="I96:I97"/>
    <mergeCell ref="K96:K97"/>
    <mergeCell ref="E96:E97"/>
    <mergeCell ref="E59:G59"/>
    <mergeCell ref="E58:G58"/>
    <mergeCell ref="C87:D87"/>
    <mergeCell ref="F71:G71"/>
    <mergeCell ref="C72:E72"/>
    <mergeCell ref="C73:E73"/>
    <mergeCell ref="F72:G72"/>
    <mergeCell ref="C85:D85"/>
    <mergeCell ref="E85:F85"/>
    <mergeCell ref="B83:D84"/>
    <mergeCell ref="E83:F84"/>
    <mergeCell ref="C75:E75"/>
    <mergeCell ref="B77:J77"/>
    <mergeCell ref="F74:G74"/>
    <mergeCell ref="H74:I74"/>
    <mergeCell ref="B60:G60"/>
    <mergeCell ref="C70:E70"/>
    <mergeCell ref="E112:H112"/>
    <mergeCell ref="G83:G84"/>
    <mergeCell ref="H83:H84"/>
    <mergeCell ref="I22:J22"/>
    <mergeCell ref="B36:H36"/>
    <mergeCell ref="B67:M67"/>
    <mergeCell ref="H75:I75"/>
    <mergeCell ref="F75:G75"/>
    <mergeCell ref="B47:F47"/>
    <mergeCell ref="B76:I76"/>
    <mergeCell ref="B109:M109"/>
    <mergeCell ref="B105:M105"/>
    <mergeCell ref="B104:L104"/>
    <mergeCell ref="E86:F86"/>
    <mergeCell ref="E87:F87"/>
    <mergeCell ref="B92:J92"/>
    <mergeCell ref="B96:B97"/>
    <mergeCell ref="C96:C97"/>
    <mergeCell ref="D96:D97"/>
    <mergeCell ref="F73:G73"/>
    <mergeCell ref="H73:I73"/>
    <mergeCell ref="C89:D89"/>
    <mergeCell ref="H71:I71"/>
    <mergeCell ref="C71:E71"/>
    <mergeCell ref="B1:L1"/>
    <mergeCell ref="B2:L2"/>
    <mergeCell ref="B4:L4"/>
    <mergeCell ref="C51:D51"/>
    <mergeCell ref="E51:G51"/>
    <mergeCell ref="J55:K55"/>
    <mergeCell ref="J56:K56"/>
    <mergeCell ref="B10:M10"/>
    <mergeCell ref="B41:M41"/>
    <mergeCell ref="B14:M14"/>
    <mergeCell ref="B6:L6"/>
    <mergeCell ref="B3:L3"/>
    <mergeCell ref="E45:F45"/>
    <mergeCell ref="B8:L8"/>
    <mergeCell ref="B19:J19"/>
    <mergeCell ref="C44:D44"/>
    <mergeCell ref="B12:C12"/>
    <mergeCell ref="H12:I12"/>
    <mergeCell ref="D12:E12"/>
    <mergeCell ref="E52:G52"/>
    <mergeCell ref="B26:J26"/>
    <mergeCell ref="B33:J33"/>
    <mergeCell ref="B48:G48"/>
    <mergeCell ref="E56:G56"/>
    <mergeCell ref="E54:G54"/>
    <mergeCell ref="E53:G53"/>
    <mergeCell ref="C74:E74"/>
    <mergeCell ref="B63:H63"/>
    <mergeCell ref="E44:F44"/>
    <mergeCell ref="J83:K83"/>
    <mergeCell ref="J84:K84"/>
    <mergeCell ref="E46:F46"/>
    <mergeCell ref="K75:L75"/>
    <mergeCell ref="E57:G57"/>
    <mergeCell ref="E55:G55"/>
    <mergeCell ref="C88:D88"/>
    <mergeCell ref="B99:M99"/>
    <mergeCell ref="B122:K122"/>
    <mergeCell ref="B25:J25"/>
    <mergeCell ref="B32:J32"/>
    <mergeCell ref="J85:K85"/>
    <mergeCell ref="J86:K86"/>
    <mergeCell ref="J87:K87"/>
    <mergeCell ref="J88:K88"/>
    <mergeCell ref="J89:K89"/>
    <mergeCell ref="J90:K90"/>
    <mergeCell ref="J91:K91"/>
    <mergeCell ref="B80:M80"/>
    <mergeCell ref="H72:I72"/>
    <mergeCell ref="I83:I84"/>
    <mergeCell ref="F70:G70"/>
    <mergeCell ref="H70:I70"/>
    <mergeCell ref="E88:F88"/>
    <mergeCell ref="E89:F89"/>
    <mergeCell ref="E90:F90"/>
    <mergeCell ref="E91:F91"/>
    <mergeCell ref="C86:D86"/>
    <mergeCell ref="C91:D91"/>
    <mergeCell ref="C90:D90"/>
  </mergeCells>
  <pageMargins left="0.51181102362204722" right="0.51181102362204722" top="0.78740157480314965" bottom="0.78740157480314965" header="0.31496062992125984" footer="0.31496062992125984"/>
  <pageSetup paperSize="9" scale="37" orientation="portrait" r:id="rId1"/>
  <headerFooter>
    <oddFooter>&amp;C&amp;A - Pr. El 01/2019</oddFooter>
  </headerFooter>
  <rowBreaks count="2" manualBreakCount="2">
    <brk id="49" max="16383" man="1"/>
    <brk id="108" max="12" man="1"/>
  </rowBreaks>
  <ignoredErrors>
    <ignoredError sqref="J86 J87:J91 H54 I86:I90"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3">
    <tabColor theme="9" tint="0.39997558519241921"/>
  </sheetPr>
  <dimension ref="A1:L61"/>
  <sheetViews>
    <sheetView showGridLines="0" zoomScaleNormal="100" workbookViewId="0">
      <selection activeCell="C7" sqref="C7"/>
    </sheetView>
  </sheetViews>
  <sheetFormatPr defaultRowHeight="15" x14ac:dyDescent="0.25"/>
  <cols>
    <col min="2" max="2" width="6.85546875" customWidth="1"/>
    <col min="3" max="3" width="11.7109375" customWidth="1"/>
    <col min="4" max="4" width="25.28515625" customWidth="1"/>
    <col min="5" max="5" width="12.85546875" style="2" customWidth="1"/>
    <col min="6" max="6" width="13.7109375" style="2" customWidth="1"/>
    <col min="7" max="7" width="13" style="2" customWidth="1"/>
    <col min="8" max="8" width="13.7109375" style="2" customWidth="1"/>
    <col min="9" max="11" width="13.7109375" customWidth="1"/>
  </cols>
  <sheetData>
    <row r="1" spans="2:11" ht="15" customHeight="1" x14ac:dyDescent="0.25">
      <c r="B1" s="395" t="str">
        <f>ORIENTAÇÕES!B1</f>
        <v>ANEXO IV</v>
      </c>
      <c r="C1" s="395"/>
      <c r="D1" s="395"/>
      <c r="E1" s="395"/>
      <c r="F1" s="395"/>
      <c r="G1" s="395"/>
      <c r="H1" s="395"/>
      <c r="I1" s="395"/>
      <c r="J1" s="395"/>
      <c r="K1" s="395"/>
    </row>
    <row r="2" spans="2:11" ht="15" customHeight="1" x14ac:dyDescent="0.25">
      <c r="B2" s="395" t="str">
        <f>ORIENTAÇÕES!B2</f>
        <v xml:space="preserve">PLANILHA REFERENCIAL DE CUSTO E FORMAÇÃO DE PREÇO </v>
      </c>
      <c r="C2" s="395"/>
      <c r="D2" s="395"/>
      <c r="E2" s="395"/>
      <c r="F2" s="395"/>
      <c r="G2" s="395"/>
      <c r="H2" s="395"/>
      <c r="I2" s="395"/>
      <c r="J2" s="395"/>
      <c r="K2" s="395"/>
    </row>
    <row r="3" spans="2:11" ht="15" customHeight="1" x14ac:dyDescent="0.25">
      <c r="B3" s="395" t="str">
        <f>ORIENTAÇÕES!B3</f>
        <v>PREGÃO ELETRÔNICO Nº 10/2020</v>
      </c>
      <c r="C3" s="395"/>
      <c r="D3" s="395"/>
      <c r="E3" s="395"/>
      <c r="F3" s="395"/>
      <c r="G3" s="395"/>
      <c r="H3" s="395"/>
      <c r="I3" s="395"/>
      <c r="J3" s="395"/>
      <c r="K3" s="395"/>
    </row>
    <row r="4" spans="2:11" ht="15" customHeight="1" x14ac:dyDescent="0.25">
      <c r="B4" s="395" t="str">
        <f>ORIENTAÇÕES!B4</f>
        <v>PROCESSO Nº:  21053.000515/2020-16</v>
      </c>
      <c r="C4" s="395"/>
      <c r="D4" s="395"/>
      <c r="E4" s="395"/>
      <c r="F4" s="395"/>
      <c r="G4" s="395"/>
      <c r="H4" s="395"/>
      <c r="I4" s="395"/>
      <c r="J4" s="395"/>
      <c r="K4" s="395"/>
    </row>
    <row r="5" spans="2:11" ht="15" customHeight="1" x14ac:dyDescent="0.25">
      <c r="B5" s="134"/>
      <c r="C5" s="134"/>
      <c r="D5" s="135"/>
      <c r="E5" s="134"/>
      <c r="F5" s="134"/>
      <c r="G5" s="134"/>
      <c r="H5" s="134"/>
      <c r="I5" s="134"/>
      <c r="J5" s="134"/>
      <c r="K5" s="134"/>
    </row>
    <row r="6" spans="2:11" ht="15" customHeight="1" x14ac:dyDescent="0.25">
      <c r="B6" s="395" t="str">
        <f>ORIENTAÇÕES!B8</f>
        <v>ITEM 1 - MOTORISTAS</v>
      </c>
      <c r="C6" s="395"/>
      <c r="D6" s="395"/>
      <c r="E6" s="395"/>
      <c r="F6" s="395"/>
      <c r="G6" s="395"/>
      <c r="H6" s="395"/>
      <c r="I6" s="395"/>
      <c r="J6" s="395"/>
      <c r="K6" s="395"/>
    </row>
    <row r="7" spans="2:11" ht="15" customHeight="1" x14ac:dyDescent="0.25">
      <c r="B7" s="134"/>
      <c r="C7" s="134"/>
      <c r="D7" s="135"/>
      <c r="E7" s="134"/>
      <c r="F7" s="134"/>
      <c r="G7" s="134"/>
      <c r="H7" s="134"/>
      <c r="I7" s="134"/>
      <c r="J7" s="134"/>
      <c r="K7" s="134"/>
    </row>
    <row r="8" spans="2:11" ht="15" customHeight="1" x14ac:dyDescent="0.25">
      <c r="B8" s="486" t="s">
        <v>235</v>
      </c>
      <c r="C8" s="486"/>
      <c r="D8" s="486"/>
      <c r="E8" s="486"/>
      <c r="F8" s="486"/>
      <c r="G8" s="486"/>
      <c r="H8" s="486"/>
      <c r="I8" s="486"/>
      <c r="J8" s="486"/>
      <c r="K8" s="486"/>
    </row>
    <row r="9" spans="2:11" ht="21" customHeight="1" x14ac:dyDescent="0.25">
      <c r="B9" s="143"/>
      <c r="C9" s="135"/>
      <c r="D9" s="135"/>
      <c r="E9" s="135"/>
      <c r="F9" s="135"/>
      <c r="G9" s="135"/>
      <c r="H9" s="135"/>
      <c r="I9" s="135"/>
      <c r="J9" s="135"/>
      <c r="K9" s="135"/>
    </row>
    <row r="10" spans="2:11" x14ac:dyDescent="0.25">
      <c r="B10" s="463" t="s">
        <v>242</v>
      </c>
      <c r="C10" s="463"/>
      <c r="D10" s="463"/>
      <c r="E10" s="463"/>
      <c r="F10" s="463"/>
      <c r="G10" s="463"/>
      <c r="H10" s="463"/>
      <c r="I10" s="463"/>
      <c r="J10" s="463"/>
      <c r="K10" s="463"/>
    </row>
    <row r="11" spans="2:11" ht="10.5" customHeight="1" x14ac:dyDescent="0.25">
      <c r="B11" s="7"/>
      <c r="C11" s="7"/>
      <c r="D11" s="7"/>
      <c r="E11" s="7"/>
      <c r="F11" s="55"/>
      <c r="G11" s="55"/>
      <c r="H11" s="55"/>
      <c r="I11" s="55"/>
      <c r="J11" s="7"/>
      <c r="K11" s="7"/>
    </row>
    <row r="12" spans="2:11" ht="30" customHeight="1" x14ac:dyDescent="0.25">
      <c r="B12" s="561" t="s">
        <v>243</v>
      </c>
      <c r="C12" s="562"/>
      <c r="D12" s="569" t="str">
        <f>RESUMO!C10</f>
        <v>XXXXXXXXXXXXXXXXXXXXXXXXXXXXXXXXXXXXXX</v>
      </c>
      <c r="E12" s="569"/>
      <c r="F12" s="569"/>
      <c r="G12" s="569"/>
      <c r="I12" s="23" t="s">
        <v>80</v>
      </c>
      <c r="J12" s="559" t="str">
        <f>RESUMO!C11</f>
        <v>XXXXXXXXXXXXXXXX</v>
      </c>
      <c r="K12" s="560"/>
    </row>
    <row r="13" spans="2:11" x14ac:dyDescent="0.25">
      <c r="B13" s="7"/>
      <c r="C13" s="7"/>
      <c r="D13" s="7"/>
      <c r="E13" s="55"/>
      <c r="F13" s="55"/>
      <c r="G13" s="55"/>
      <c r="H13" s="55"/>
      <c r="I13" s="7"/>
      <c r="J13" s="7"/>
      <c r="K13" s="7"/>
    </row>
    <row r="14" spans="2:11" x14ac:dyDescent="0.25">
      <c r="B14" s="463" t="s">
        <v>273</v>
      </c>
      <c r="C14" s="463"/>
      <c r="D14" s="463"/>
      <c r="E14" s="463"/>
      <c r="F14" s="463"/>
      <c r="G14" s="463"/>
      <c r="H14" s="463"/>
      <c r="I14" s="463"/>
      <c r="J14" s="463"/>
      <c r="K14" s="463"/>
    </row>
    <row r="15" spans="2:11" s="54" customFormat="1" ht="9.75" customHeight="1" x14ac:dyDescent="0.25">
      <c r="B15" s="209"/>
      <c r="C15" s="209"/>
      <c r="D15" s="209"/>
      <c r="E15" s="210"/>
      <c r="F15" s="210"/>
      <c r="G15" s="210"/>
      <c r="H15" s="210"/>
      <c r="I15" s="209"/>
      <c r="J15" s="209"/>
      <c r="K15" s="209"/>
    </row>
    <row r="16" spans="2:11" x14ac:dyDescent="0.25">
      <c r="B16" s="476" t="s">
        <v>275</v>
      </c>
      <c r="C16" s="476"/>
      <c r="D16" s="476"/>
      <c r="E16" s="476"/>
      <c r="F16" s="476"/>
      <c r="G16" s="476"/>
      <c r="H16" s="476"/>
      <c r="I16" s="476"/>
      <c r="J16" s="476"/>
      <c r="K16" s="476"/>
    </row>
    <row r="17" spans="2:12" x14ac:dyDescent="0.25">
      <c r="B17" s="206"/>
      <c r="C17" s="206"/>
      <c r="D17" s="206"/>
      <c r="E17" s="206"/>
      <c r="F17" s="206"/>
      <c r="G17" s="206"/>
      <c r="H17" s="206"/>
      <c r="I17" s="206"/>
      <c r="J17" s="206"/>
      <c r="K17" s="206"/>
    </row>
    <row r="18" spans="2:12" ht="15.75" thickBot="1" x14ac:dyDescent="0.3">
      <c r="B18" s="5" t="s">
        <v>212</v>
      </c>
      <c r="C18" s="5"/>
      <c r="D18" s="5"/>
      <c r="E18" s="59"/>
      <c r="F18" s="59"/>
      <c r="G18" s="59"/>
      <c r="H18" s="59"/>
      <c r="I18" s="59"/>
      <c r="J18" s="59"/>
      <c r="K18" s="59"/>
    </row>
    <row r="19" spans="2:12" ht="45" x14ac:dyDescent="0.25">
      <c r="B19" s="321" t="s">
        <v>106</v>
      </c>
      <c r="C19" s="549" t="s">
        <v>43</v>
      </c>
      <c r="D19" s="550"/>
      <c r="E19" s="321" t="s">
        <v>213</v>
      </c>
      <c r="F19" s="321" t="s">
        <v>214</v>
      </c>
      <c r="G19" s="321" t="s">
        <v>215</v>
      </c>
      <c r="H19" s="321" t="s">
        <v>216</v>
      </c>
      <c r="I19" s="321" t="s">
        <v>47</v>
      </c>
      <c r="J19" s="80" t="s">
        <v>98</v>
      </c>
      <c r="K19" s="81" t="s">
        <v>237</v>
      </c>
    </row>
    <row r="20" spans="2:12" ht="20.100000000000001" customHeight="1" thickBot="1" x14ac:dyDescent="0.3">
      <c r="B20" s="77">
        <v>1</v>
      </c>
      <c r="C20" s="565" t="str">
        <f>'TABELA APOIO'!D18</f>
        <v>Serviço de motorista</v>
      </c>
      <c r="D20" s="566"/>
      <c r="E20" s="36">
        <v>4.95</v>
      </c>
      <c r="F20" s="48">
        <v>2</v>
      </c>
      <c r="G20" s="48">
        <v>26</v>
      </c>
      <c r="H20" s="47">
        <f>E20*F20*G20</f>
        <v>257.40000000000003</v>
      </c>
      <c r="I20" s="62">
        <v>0.06</v>
      </c>
      <c r="J20" s="31">
        <f>I20*'TABELA APOIO'!E18</f>
        <v>105.38952</v>
      </c>
      <c r="K20" s="347">
        <f>IF(H20-J20&gt;0,H20-J20,0)</f>
        <v>152.01048000000003</v>
      </c>
    </row>
    <row r="21" spans="2:12" x14ac:dyDescent="0.25">
      <c r="B21" s="563" t="s">
        <v>217</v>
      </c>
      <c r="C21" s="563"/>
      <c r="D21" s="563"/>
      <c r="E21" s="563"/>
      <c r="F21" s="563"/>
      <c r="G21" s="563"/>
      <c r="H21" s="563"/>
      <c r="I21" s="563"/>
      <c r="J21" s="563"/>
      <c r="K21" s="563"/>
    </row>
    <row r="22" spans="2:12" x14ac:dyDescent="0.25">
      <c r="B22" s="564" t="s">
        <v>392</v>
      </c>
      <c r="C22" s="564"/>
      <c r="D22" s="564"/>
      <c r="E22" s="564"/>
      <c r="F22" s="564"/>
      <c r="G22" s="564"/>
      <c r="H22" s="564"/>
      <c r="I22" s="564"/>
      <c r="J22" s="564"/>
      <c r="K22" s="564"/>
    </row>
    <row r="23" spans="2:12" x14ac:dyDescent="0.25">
      <c r="B23" s="56"/>
      <c r="C23" s="56"/>
      <c r="D23" s="56"/>
      <c r="E23" s="55"/>
      <c r="F23" s="55"/>
      <c r="G23" s="55"/>
      <c r="H23" s="55"/>
      <c r="I23" s="56"/>
      <c r="J23" s="56"/>
      <c r="K23" s="56"/>
    </row>
    <row r="24" spans="2:12" x14ac:dyDescent="0.25">
      <c r="B24" s="558" t="s">
        <v>50</v>
      </c>
      <c r="C24" s="558"/>
      <c r="D24" s="558"/>
      <c r="E24" s="558"/>
      <c r="F24" s="558"/>
      <c r="G24" s="558"/>
      <c r="H24" s="558"/>
      <c r="I24" s="558"/>
      <c r="J24" s="558"/>
      <c r="K24" s="558"/>
    </row>
    <row r="25" spans="2:12" ht="18" customHeight="1" thickBot="1" x14ac:dyDescent="0.3">
      <c r="B25" s="27"/>
      <c r="C25" s="571"/>
      <c r="D25" s="572"/>
      <c r="E25" s="568" t="s">
        <v>48</v>
      </c>
      <c r="F25" s="568"/>
      <c r="G25" s="568"/>
      <c r="H25" s="553" t="s">
        <v>255</v>
      </c>
      <c r="I25" s="570"/>
      <c r="J25" s="553" t="s">
        <v>99</v>
      </c>
      <c r="K25" s="553"/>
    </row>
    <row r="26" spans="2:12" ht="48" customHeight="1" x14ac:dyDescent="0.25">
      <c r="B26" s="321" t="s">
        <v>106</v>
      </c>
      <c r="C26" s="549" t="s">
        <v>43</v>
      </c>
      <c r="D26" s="550"/>
      <c r="E26" s="321" t="s">
        <v>101</v>
      </c>
      <c r="F26" s="321" t="s">
        <v>315</v>
      </c>
      <c r="G26" s="321" t="s">
        <v>102</v>
      </c>
      <c r="H26" s="80" t="s">
        <v>100</v>
      </c>
      <c r="I26" s="82" t="s">
        <v>103</v>
      </c>
      <c r="J26" s="543"/>
      <c r="K26" s="544"/>
      <c r="L26" s="51"/>
    </row>
    <row r="27" spans="2:12" ht="20.100000000000001" customHeight="1" thickBot="1" x14ac:dyDescent="0.3">
      <c r="B27" s="77">
        <v>1</v>
      </c>
      <c r="C27" s="565" t="str">
        <f>'TABELA APOIO'!D18</f>
        <v>Serviço de motorista</v>
      </c>
      <c r="D27" s="566"/>
      <c r="E27" s="36">
        <v>17.46</v>
      </c>
      <c r="F27" s="16">
        <v>0</v>
      </c>
      <c r="G27" s="232">
        <f>E27-F27</f>
        <v>17.46</v>
      </c>
      <c r="H27" s="28">
        <v>26</v>
      </c>
      <c r="I27" s="259">
        <f>G27*H27</f>
        <v>453.96000000000004</v>
      </c>
      <c r="J27" s="545"/>
      <c r="K27" s="546"/>
    </row>
    <row r="28" spans="2:12" x14ac:dyDescent="0.25">
      <c r="B28" s="343" t="s">
        <v>393</v>
      </c>
      <c r="C28" s="344"/>
      <c r="D28" s="344"/>
      <c r="E28" s="345"/>
      <c r="F28" s="346"/>
      <c r="G28" s="78"/>
      <c r="H28" s="15"/>
      <c r="I28" s="3"/>
      <c r="J28" s="3"/>
      <c r="K28" s="56"/>
    </row>
    <row r="29" spans="2:12" x14ac:dyDescent="0.25">
      <c r="B29" s="56"/>
      <c r="C29" s="56"/>
      <c r="D29" s="56"/>
      <c r="E29" s="55"/>
      <c r="F29" s="55"/>
      <c r="G29" s="55"/>
      <c r="H29" s="55"/>
      <c r="I29" s="56"/>
      <c r="J29" s="56"/>
      <c r="K29" s="56"/>
    </row>
    <row r="30" spans="2:12" ht="15.75" thickBot="1" x14ac:dyDescent="0.3">
      <c r="B30" s="476" t="s">
        <v>51</v>
      </c>
      <c r="C30" s="476"/>
      <c r="D30" s="476"/>
      <c r="E30" s="476"/>
      <c r="F30" s="476"/>
      <c r="G30" s="476"/>
      <c r="H30" s="476"/>
      <c r="I30" s="476"/>
      <c r="J30" s="146"/>
      <c r="K30" s="146"/>
    </row>
    <row r="31" spans="2:12" ht="48" customHeight="1" x14ac:dyDescent="0.25">
      <c r="B31" s="321" t="s">
        <v>106</v>
      </c>
      <c r="C31" s="549" t="s">
        <v>43</v>
      </c>
      <c r="D31" s="552"/>
      <c r="E31" s="321" t="s">
        <v>101</v>
      </c>
      <c r="F31" s="321" t="s">
        <v>315</v>
      </c>
      <c r="G31" s="82" t="s">
        <v>49</v>
      </c>
      <c r="H31" s="543" t="s">
        <v>99</v>
      </c>
      <c r="I31" s="544"/>
      <c r="J31" s="56"/>
      <c r="K31" s="56"/>
    </row>
    <row r="32" spans="2:12" ht="20.100000000000001" customHeight="1" thickBot="1" x14ac:dyDescent="0.3">
      <c r="B32" s="77">
        <v>1</v>
      </c>
      <c r="C32" s="547" t="str">
        <f>'TABELA APOIO'!D18</f>
        <v>Serviço de motorista</v>
      </c>
      <c r="D32" s="551"/>
      <c r="E32" s="36">
        <v>199.39</v>
      </c>
      <c r="F32" s="342">
        <v>1</v>
      </c>
      <c r="G32" s="261">
        <f>E32-F32</f>
        <v>198.39</v>
      </c>
      <c r="H32" s="545"/>
      <c r="I32" s="546"/>
      <c r="J32" s="56"/>
      <c r="K32" s="56"/>
    </row>
    <row r="33" spans="1:12" x14ac:dyDescent="0.25">
      <c r="A33" s="53"/>
      <c r="B33" s="343" t="s">
        <v>394</v>
      </c>
      <c r="C33" s="344"/>
      <c r="D33" s="344"/>
      <c r="E33" s="345"/>
      <c r="F33" s="346"/>
      <c r="G33" s="55"/>
      <c r="H33" s="55"/>
      <c r="I33" s="56"/>
      <c r="J33" s="56"/>
      <c r="K33" s="56"/>
    </row>
    <row r="34" spans="1:12" x14ac:dyDescent="0.25">
      <c r="B34" s="56"/>
      <c r="C34" s="56"/>
      <c r="D34" s="56"/>
      <c r="E34" s="55"/>
      <c r="F34" s="55"/>
      <c r="G34" s="55"/>
      <c r="H34" s="55"/>
      <c r="I34" s="56"/>
      <c r="J34" s="56"/>
      <c r="K34" s="56"/>
    </row>
    <row r="35" spans="1:12" ht="15.75" thickBot="1" x14ac:dyDescent="0.3">
      <c r="B35" s="5" t="s">
        <v>395</v>
      </c>
      <c r="C35" s="5"/>
      <c r="D35" s="5"/>
      <c r="E35" s="59"/>
      <c r="F35" s="59"/>
      <c r="G35" s="59"/>
      <c r="H35" s="59"/>
      <c r="I35" s="59"/>
      <c r="J35" s="146"/>
      <c r="K35" s="56"/>
    </row>
    <row r="36" spans="1:12" ht="39.75" customHeight="1" x14ac:dyDescent="0.25">
      <c r="B36" s="321" t="s">
        <v>106</v>
      </c>
      <c r="C36" s="549" t="s">
        <v>43</v>
      </c>
      <c r="D36" s="550"/>
      <c r="E36" s="380" t="s">
        <v>396</v>
      </c>
      <c r="F36" s="321" t="s">
        <v>316</v>
      </c>
      <c r="G36" s="82" t="s">
        <v>49</v>
      </c>
      <c r="H36" s="543" t="s">
        <v>99</v>
      </c>
      <c r="I36" s="544"/>
      <c r="J36" s="55"/>
      <c r="K36" s="56"/>
    </row>
    <row r="37" spans="1:12" ht="20.100000000000001" customHeight="1" thickBot="1" x14ac:dyDescent="0.3">
      <c r="B37" s="77">
        <v>1</v>
      </c>
      <c r="C37" s="547" t="str">
        <f>'TABELA APOIO'!D18</f>
        <v>Serviço de motorista</v>
      </c>
      <c r="D37" s="548"/>
      <c r="E37" s="233">
        <v>242.64</v>
      </c>
      <c r="F37" s="233">
        <f>1.5%*'TABELA APOIO'!E18</f>
        <v>26.347380000000001</v>
      </c>
      <c r="G37" s="259">
        <f>E37-F37</f>
        <v>216.29262</v>
      </c>
      <c r="H37" s="545"/>
      <c r="I37" s="546"/>
      <c r="J37" s="83"/>
      <c r="K37" s="56"/>
    </row>
    <row r="38" spans="1:12" x14ac:dyDescent="0.25">
      <c r="B38" s="343" t="s">
        <v>397</v>
      </c>
      <c r="C38" s="344"/>
      <c r="D38" s="344"/>
      <c r="E38" s="345"/>
      <c r="F38" s="346"/>
      <c r="G38" s="55"/>
      <c r="H38" s="55"/>
      <c r="I38" s="56"/>
      <c r="J38" s="56"/>
      <c r="K38" s="56"/>
    </row>
    <row r="39" spans="1:12" x14ac:dyDescent="0.25">
      <c r="B39" s="79"/>
      <c r="C39" s="79"/>
      <c r="D39" s="79"/>
      <c r="E39" s="55"/>
      <c r="F39" s="55"/>
      <c r="G39" s="55"/>
      <c r="H39" s="55"/>
      <c r="I39" s="56"/>
      <c r="J39" s="56"/>
      <c r="K39" s="56"/>
    </row>
    <row r="40" spans="1:12" ht="15" customHeight="1" thickBot="1" x14ac:dyDescent="0.3">
      <c r="B40" s="168" t="s">
        <v>254</v>
      </c>
      <c r="C40" s="168"/>
      <c r="D40" s="5"/>
      <c r="E40" s="59"/>
      <c r="F40" s="59"/>
      <c r="G40" s="59"/>
      <c r="H40" s="59"/>
      <c r="I40" s="59"/>
      <c r="J40" s="146"/>
      <c r="K40" s="146"/>
    </row>
    <row r="41" spans="1:12" ht="30" x14ac:dyDescent="0.25">
      <c r="B41" s="321" t="s">
        <v>106</v>
      </c>
      <c r="C41" s="549" t="s">
        <v>43</v>
      </c>
      <c r="D41" s="550"/>
      <c r="E41" s="321" t="s">
        <v>45</v>
      </c>
      <c r="F41" s="321" t="s">
        <v>316</v>
      </c>
      <c r="G41" s="82" t="s">
        <v>49</v>
      </c>
      <c r="H41" s="543" t="s">
        <v>99</v>
      </c>
      <c r="I41" s="544"/>
      <c r="J41" s="56"/>
      <c r="K41" s="56"/>
    </row>
    <row r="42" spans="1:12" ht="20.100000000000001" customHeight="1" thickBot="1" x14ac:dyDescent="0.3">
      <c r="B42" s="77">
        <v>1</v>
      </c>
      <c r="C42" s="547" t="str">
        <f>'TABELA APOIO'!D18</f>
        <v>Serviço de motorista</v>
      </c>
      <c r="D42" s="548"/>
      <c r="E42" s="233">
        <v>20.58</v>
      </c>
      <c r="F42" s="233">
        <v>0</v>
      </c>
      <c r="G42" s="260">
        <f>E42-F42</f>
        <v>20.58</v>
      </c>
      <c r="H42" s="545"/>
      <c r="I42" s="546"/>
      <c r="J42" s="54"/>
      <c r="K42" s="53"/>
    </row>
    <row r="43" spans="1:12" ht="22.5" customHeight="1" x14ac:dyDescent="0.25">
      <c r="B43" s="567" t="s">
        <v>406</v>
      </c>
      <c r="C43" s="567"/>
      <c r="D43" s="567"/>
      <c r="E43" s="567"/>
      <c r="F43" s="567"/>
      <c r="G43" s="567"/>
      <c r="H43" s="567"/>
      <c r="I43" s="567"/>
      <c r="J43" s="376"/>
      <c r="K43" s="56"/>
    </row>
    <row r="44" spans="1:12" ht="15" customHeight="1" x14ac:dyDescent="0.25">
      <c r="B44" s="56"/>
      <c r="C44" s="56"/>
      <c r="D44" s="56"/>
      <c r="E44" s="55"/>
      <c r="F44" s="55"/>
      <c r="G44" s="55"/>
      <c r="H44" s="55"/>
      <c r="I44" s="56"/>
      <c r="J44" s="56"/>
      <c r="K44" s="56"/>
    </row>
    <row r="45" spans="1:12" ht="15" customHeight="1" thickBot="1" x14ac:dyDescent="0.3">
      <c r="B45" s="56"/>
      <c r="C45" s="56"/>
      <c r="D45" s="56"/>
      <c r="E45" s="55"/>
      <c r="F45" s="55"/>
      <c r="G45" s="55"/>
      <c r="H45" s="55"/>
      <c r="I45" s="56"/>
      <c r="J45" s="56"/>
      <c r="K45" s="56"/>
    </row>
    <row r="46" spans="1:12" ht="15" customHeight="1" thickBot="1" x14ac:dyDescent="0.3">
      <c r="B46" s="540" t="s">
        <v>276</v>
      </c>
      <c r="C46" s="541"/>
      <c r="D46" s="541"/>
      <c r="E46" s="541"/>
      <c r="F46" s="541"/>
      <c r="G46" s="541"/>
      <c r="H46" s="541"/>
      <c r="I46" s="541"/>
      <c r="J46" s="541"/>
      <c r="K46" s="542"/>
      <c r="L46" s="257"/>
    </row>
    <row r="47" spans="1:12" ht="39" customHeight="1" x14ac:dyDescent="0.25">
      <c r="B47" s="348" t="s">
        <v>106</v>
      </c>
      <c r="C47" s="556" t="s">
        <v>43</v>
      </c>
      <c r="D47" s="557"/>
      <c r="E47" s="349" t="str">
        <f>B18</f>
        <v>A - Vale Transporte</v>
      </c>
      <c r="F47" s="349" t="str">
        <f>B24</f>
        <v>B - Vale Refeição</v>
      </c>
      <c r="G47" s="349" t="str">
        <f>B30</f>
        <v>C - Cesta Básica</v>
      </c>
      <c r="H47" s="349" t="str">
        <f>B35</f>
        <v>D - Convênio Médico</v>
      </c>
      <c r="I47" s="349" t="str">
        <f>B40</f>
        <v>E - Seguro de vida</v>
      </c>
      <c r="J47" s="349" t="s">
        <v>56</v>
      </c>
      <c r="K47" s="350" t="s">
        <v>328</v>
      </c>
      <c r="L47" s="257"/>
    </row>
    <row r="48" spans="1:12" ht="20.100000000000001" customHeight="1" thickBot="1" x14ac:dyDescent="0.3">
      <c r="B48" s="171">
        <v>1</v>
      </c>
      <c r="C48" s="554" t="str">
        <f>C20</f>
        <v>Serviço de motorista</v>
      </c>
      <c r="D48" s="555"/>
      <c r="E48" s="172">
        <f>K20</f>
        <v>152.01048000000003</v>
      </c>
      <c r="F48" s="173">
        <f t="shared" ref="F48" si="0">$I$27</f>
        <v>453.96000000000004</v>
      </c>
      <c r="G48" s="173">
        <f>$E$32</f>
        <v>199.39</v>
      </c>
      <c r="H48" s="172">
        <f>G37</f>
        <v>216.29262</v>
      </c>
      <c r="I48" s="172">
        <f>$G$42</f>
        <v>20.58</v>
      </c>
      <c r="J48" s="258">
        <f>SUM(E48:I48)</f>
        <v>1042.2330999999999</v>
      </c>
      <c r="K48" s="174">
        <f>SUM(G48:I48)</f>
        <v>436.26261999999997</v>
      </c>
      <c r="L48" s="257"/>
    </row>
    <row r="49" spans="2:12" ht="15" customHeight="1" x14ac:dyDescent="0.25">
      <c r="B49" s="56"/>
      <c r="C49" s="56"/>
      <c r="D49" s="56"/>
      <c r="E49" s="55"/>
      <c r="F49" s="55"/>
      <c r="G49" s="55"/>
      <c r="H49" s="55"/>
      <c r="I49" s="56"/>
      <c r="J49" s="56"/>
      <c r="K49" s="56"/>
      <c r="L49" s="257"/>
    </row>
    <row r="50" spans="2:12" x14ac:dyDescent="0.25">
      <c r="B50" s="56"/>
      <c r="C50" s="56"/>
      <c r="D50" s="56"/>
      <c r="E50" s="55"/>
      <c r="F50" s="55"/>
      <c r="G50" s="55"/>
      <c r="H50" s="55"/>
      <c r="I50" s="56"/>
      <c r="J50" s="56"/>
      <c r="K50" s="56"/>
    </row>
    <row r="51" spans="2:12" x14ac:dyDescent="0.25">
      <c r="B51" s="21" t="s">
        <v>85</v>
      </c>
      <c r="C51" s="21"/>
      <c r="D51" s="21"/>
      <c r="E51" s="56"/>
      <c r="F51" s="55"/>
      <c r="G51" s="55"/>
      <c r="H51" s="55"/>
      <c r="I51" s="55"/>
      <c r="J51" s="56"/>
      <c r="K51" s="56"/>
    </row>
    <row r="52" spans="2:12" x14ac:dyDescent="0.25">
      <c r="B52" s="539"/>
      <c r="C52" s="539"/>
      <c r="D52" s="539"/>
      <c r="E52" s="539"/>
      <c r="F52" s="539"/>
      <c r="G52" s="539"/>
      <c r="H52" s="539"/>
      <c r="I52" s="539"/>
      <c r="J52" s="539"/>
      <c r="K52" s="539"/>
    </row>
    <row r="53" spans="2:12" x14ac:dyDescent="0.25">
      <c r="B53" s="539"/>
      <c r="C53" s="539"/>
      <c r="D53" s="539"/>
      <c r="E53" s="539"/>
      <c r="F53" s="539"/>
      <c r="G53" s="539"/>
      <c r="H53" s="539"/>
      <c r="I53" s="539"/>
      <c r="J53" s="539"/>
      <c r="K53" s="539"/>
    </row>
    <row r="54" spans="2:12" x14ac:dyDescent="0.25">
      <c r="B54" s="539"/>
      <c r="C54" s="539"/>
      <c r="D54" s="539"/>
      <c r="E54" s="539"/>
      <c r="F54" s="539"/>
      <c r="G54" s="539"/>
      <c r="H54" s="539"/>
      <c r="I54" s="539"/>
      <c r="J54" s="539"/>
      <c r="K54" s="539"/>
    </row>
    <row r="55" spans="2:12" x14ac:dyDescent="0.25">
      <c r="B55" s="539"/>
      <c r="C55" s="539"/>
      <c r="D55" s="539"/>
      <c r="E55" s="539"/>
      <c r="F55" s="539"/>
      <c r="G55" s="539"/>
      <c r="H55" s="539"/>
      <c r="I55" s="539"/>
      <c r="J55" s="539"/>
      <c r="K55" s="539"/>
    </row>
    <row r="56" spans="2:12" x14ac:dyDescent="0.25">
      <c r="B56" s="539"/>
      <c r="C56" s="539"/>
      <c r="D56" s="539"/>
      <c r="E56" s="539"/>
      <c r="F56" s="539"/>
      <c r="G56" s="539"/>
      <c r="H56" s="539"/>
      <c r="I56" s="539"/>
      <c r="J56" s="539"/>
      <c r="K56" s="539"/>
    </row>
    <row r="57" spans="2:12" x14ac:dyDescent="0.25">
      <c r="B57" s="539"/>
      <c r="C57" s="539"/>
      <c r="D57" s="539"/>
      <c r="E57" s="539"/>
      <c r="F57" s="539"/>
      <c r="G57" s="539"/>
      <c r="H57" s="539"/>
      <c r="I57" s="539"/>
      <c r="J57" s="539"/>
      <c r="K57" s="539"/>
    </row>
    <row r="58" spans="2:12" x14ac:dyDescent="0.25">
      <c r="B58" s="56"/>
      <c r="C58" s="56"/>
      <c r="D58" s="56"/>
      <c r="E58" s="55"/>
      <c r="F58" s="55"/>
      <c r="G58" s="55"/>
      <c r="H58" s="55"/>
      <c r="I58" s="56"/>
      <c r="J58" s="56"/>
      <c r="K58" s="56"/>
    </row>
    <row r="59" spans="2:12" x14ac:dyDescent="0.25">
      <c r="B59" s="56"/>
      <c r="C59" s="56"/>
      <c r="D59" s="56"/>
      <c r="E59" s="55"/>
      <c r="F59" s="55"/>
      <c r="G59" s="55"/>
      <c r="H59" s="55"/>
      <c r="I59" s="56"/>
      <c r="J59" s="56"/>
      <c r="K59" s="56"/>
    </row>
    <row r="60" spans="2:12" x14ac:dyDescent="0.25">
      <c r="B60" s="56"/>
      <c r="C60" s="56"/>
      <c r="D60" s="56"/>
      <c r="E60" s="55"/>
      <c r="F60" s="55"/>
      <c r="G60" s="55"/>
      <c r="H60" s="55"/>
      <c r="I60" s="56"/>
      <c r="J60" s="56"/>
      <c r="K60" s="56"/>
    </row>
    <row r="61" spans="2:12" x14ac:dyDescent="0.25">
      <c r="B61" s="56"/>
      <c r="C61" s="56"/>
      <c r="D61" s="56"/>
      <c r="E61" s="55"/>
      <c r="F61" s="55"/>
      <c r="G61" s="55"/>
      <c r="H61" s="55"/>
      <c r="I61" s="56"/>
      <c r="J61" s="56"/>
      <c r="K61" s="56"/>
    </row>
  </sheetData>
  <mergeCells count="43">
    <mergeCell ref="C41:D41"/>
    <mergeCell ref="B30:I30"/>
    <mergeCell ref="B43:I43"/>
    <mergeCell ref="E25:G25"/>
    <mergeCell ref="D12:G12"/>
    <mergeCell ref="H25:I25"/>
    <mergeCell ref="C27:D27"/>
    <mergeCell ref="C26:D26"/>
    <mergeCell ref="C25:D25"/>
    <mergeCell ref="J26:K26"/>
    <mergeCell ref="H37:I37"/>
    <mergeCell ref="H36:I36"/>
    <mergeCell ref="J27:K27"/>
    <mergeCell ref="H31:I31"/>
    <mergeCell ref="H32:I32"/>
    <mergeCell ref="B1:K1"/>
    <mergeCell ref="B24:K24"/>
    <mergeCell ref="B16:K16"/>
    <mergeCell ref="B14:K14"/>
    <mergeCell ref="B10:K10"/>
    <mergeCell ref="B8:K8"/>
    <mergeCell ref="J12:K12"/>
    <mergeCell ref="B12:C12"/>
    <mergeCell ref="B21:K21"/>
    <mergeCell ref="B22:K22"/>
    <mergeCell ref="C20:D20"/>
    <mergeCell ref="C19:D19"/>
    <mergeCell ref="B52:K57"/>
    <mergeCell ref="B46:K46"/>
    <mergeCell ref="B6:K6"/>
    <mergeCell ref="B4:K4"/>
    <mergeCell ref="B2:K2"/>
    <mergeCell ref="B3:K3"/>
    <mergeCell ref="H41:I41"/>
    <mergeCell ref="H42:I42"/>
    <mergeCell ref="C42:D42"/>
    <mergeCell ref="C37:D37"/>
    <mergeCell ref="C36:D36"/>
    <mergeCell ref="C32:D32"/>
    <mergeCell ref="C31:D31"/>
    <mergeCell ref="J25:K25"/>
    <mergeCell ref="C48:D48"/>
    <mergeCell ref="C47:D47"/>
  </mergeCells>
  <pageMargins left="0.7" right="0.7" top="0.75" bottom="0.75" header="0.3" footer="0.3"/>
  <pageSetup paperSize="9" scale="48" orientation="portrait" r:id="rId1"/>
  <headerFooter>
    <oddFooter>&amp;C&amp;A - Pr. El 01/2019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4">
    <tabColor theme="9" tint="0.39997558519241921"/>
    <pageSetUpPr fitToPage="1"/>
  </sheetPr>
  <dimension ref="B1:O42"/>
  <sheetViews>
    <sheetView showGridLines="0" zoomScaleNormal="100" workbookViewId="0">
      <selection activeCell="C7" sqref="C7"/>
    </sheetView>
  </sheetViews>
  <sheetFormatPr defaultRowHeight="14.25" x14ac:dyDescent="0.2"/>
  <cols>
    <col min="1" max="1" width="9.140625" style="1"/>
    <col min="2" max="2" width="13.5703125" style="1" customWidth="1"/>
    <col min="3" max="3" width="6.85546875" style="1" customWidth="1"/>
    <col min="4" max="4" width="20.85546875" style="1" customWidth="1"/>
    <col min="5" max="5" width="20.7109375" style="1" customWidth="1"/>
    <col min="6" max="6" width="11" style="1" customWidth="1"/>
    <col min="7" max="7" width="13.7109375" style="1" customWidth="1"/>
    <col min="8" max="8" width="12" style="1" customWidth="1"/>
    <col min="9" max="11" width="13.7109375" style="1" customWidth="1"/>
    <col min="12" max="16384" width="9.140625" style="1"/>
  </cols>
  <sheetData>
    <row r="1" spans="2:11" customFormat="1" ht="15" customHeight="1" x14ac:dyDescent="0.25">
      <c r="B1" s="395" t="str">
        <f>ORIENTAÇÕES!B1</f>
        <v>ANEXO IV</v>
      </c>
      <c r="C1" s="395"/>
      <c r="D1" s="395"/>
      <c r="E1" s="395"/>
      <c r="F1" s="395"/>
      <c r="G1" s="395"/>
      <c r="H1" s="395"/>
      <c r="I1" s="395"/>
      <c r="J1" s="395"/>
      <c r="K1" s="395"/>
    </row>
    <row r="2" spans="2:11" customFormat="1" ht="15" customHeight="1" x14ac:dyDescent="0.25">
      <c r="B2" s="395" t="str">
        <f>ORIENTAÇÕES!B2</f>
        <v xml:space="preserve">PLANILHA REFERENCIAL DE CUSTO E FORMAÇÃO DE PREÇO </v>
      </c>
      <c r="C2" s="395"/>
      <c r="D2" s="395"/>
      <c r="E2" s="395"/>
      <c r="F2" s="395"/>
      <c r="G2" s="395"/>
      <c r="H2" s="395"/>
      <c r="I2" s="395"/>
      <c r="J2" s="395"/>
      <c r="K2" s="395"/>
    </row>
    <row r="3" spans="2:11" customFormat="1" ht="15" customHeight="1" x14ac:dyDescent="0.25">
      <c r="B3" s="395" t="str">
        <f>ORIENTAÇÕES!B3</f>
        <v>PREGÃO ELETRÔNICO Nº 10/2020</v>
      </c>
      <c r="C3" s="395"/>
      <c r="D3" s="395"/>
      <c r="E3" s="395"/>
      <c r="F3" s="395"/>
      <c r="G3" s="395"/>
      <c r="H3" s="395"/>
      <c r="I3" s="395"/>
      <c r="J3" s="395"/>
      <c r="K3" s="395"/>
    </row>
    <row r="4" spans="2:11" customFormat="1" ht="15" customHeight="1" x14ac:dyDescent="0.25">
      <c r="B4" s="395" t="str">
        <f>ORIENTAÇÕES!B4</f>
        <v>PROCESSO Nº:  21053.000515/2020-16</v>
      </c>
      <c r="C4" s="395"/>
      <c r="D4" s="395"/>
      <c r="E4" s="395"/>
      <c r="F4" s="395"/>
      <c r="G4" s="395"/>
      <c r="H4" s="395"/>
      <c r="I4" s="395"/>
      <c r="J4" s="395"/>
      <c r="K4" s="395"/>
    </row>
    <row r="5" spans="2:11" customFormat="1" ht="15" customHeight="1" x14ac:dyDescent="0.25">
      <c r="B5" s="134"/>
      <c r="C5" s="162"/>
      <c r="D5" s="134"/>
      <c r="E5" s="135"/>
      <c r="F5" s="134"/>
      <c r="G5" s="134"/>
      <c r="H5" s="134"/>
      <c r="I5" s="134"/>
      <c r="J5" s="134"/>
      <c r="K5" s="134"/>
    </row>
    <row r="6" spans="2:11" customFormat="1" ht="15" customHeight="1" x14ac:dyDescent="0.25">
      <c r="B6" s="395" t="str">
        <f>ORIENTAÇÕES!B8</f>
        <v>ITEM 1 - MOTORISTAS</v>
      </c>
      <c r="C6" s="395"/>
      <c r="D6" s="395"/>
      <c r="E6" s="395"/>
      <c r="F6" s="395"/>
      <c r="G6" s="395"/>
      <c r="H6" s="395"/>
      <c r="I6" s="395"/>
      <c r="J6" s="395"/>
      <c r="K6" s="395"/>
    </row>
    <row r="7" spans="2:11" customFormat="1" ht="15" customHeight="1" x14ac:dyDescent="0.25">
      <c r="B7" s="134"/>
      <c r="C7" s="162"/>
      <c r="D7" s="134"/>
      <c r="E7" s="135"/>
      <c r="F7" s="134"/>
      <c r="G7" s="134"/>
      <c r="H7" s="134"/>
      <c r="I7" s="134"/>
      <c r="J7" s="134"/>
      <c r="K7" s="134"/>
    </row>
    <row r="8" spans="2:11" customFormat="1" ht="15" customHeight="1" x14ac:dyDescent="0.25">
      <c r="B8" s="486" t="s">
        <v>239</v>
      </c>
      <c r="C8" s="486"/>
      <c r="D8" s="395"/>
      <c r="E8" s="395"/>
      <c r="F8" s="395"/>
      <c r="G8" s="395"/>
      <c r="H8" s="395"/>
      <c r="I8" s="395"/>
      <c r="J8" s="395"/>
      <c r="K8" s="395"/>
    </row>
    <row r="9" spans="2:11" customFormat="1" ht="15" customHeight="1" x14ac:dyDescent="0.25">
      <c r="B9" s="143"/>
      <c r="C9" s="163"/>
      <c r="D9" s="135"/>
      <c r="E9" s="135"/>
      <c r="F9" s="135"/>
      <c r="G9" s="135"/>
      <c r="H9" s="135"/>
      <c r="I9" s="135"/>
      <c r="J9" s="135"/>
      <c r="K9" s="135"/>
    </row>
    <row r="10" spans="2:11" customFormat="1" ht="15" x14ac:dyDescent="0.25">
      <c r="B10" s="13" t="str">
        <f>BENEFÍCIOS!B10</f>
        <v>EMPRESA LICITANTE</v>
      </c>
      <c r="C10" s="13"/>
      <c r="D10" s="13"/>
      <c r="E10" s="13"/>
      <c r="F10" s="14"/>
      <c r="G10" s="14"/>
      <c r="H10" s="14"/>
      <c r="I10" s="14"/>
      <c r="J10" s="14"/>
      <c r="K10" s="14"/>
    </row>
    <row r="11" spans="2:11" customFormat="1" ht="15" x14ac:dyDescent="0.25">
      <c r="B11" s="7"/>
      <c r="C11" s="7"/>
      <c r="D11" s="7"/>
      <c r="E11" s="7"/>
      <c r="F11" s="55"/>
      <c r="G11" s="55"/>
      <c r="H11" s="55"/>
      <c r="I11" s="55"/>
      <c r="J11" s="55"/>
      <c r="K11" s="55"/>
    </row>
    <row r="12" spans="2:11" customFormat="1" ht="30" customHeight="1" x14ac:dyDescent="0.25">
      <c r="B12" s="487" t="s">
        <v>243</v>
      </c>
      <c r="C12" s="487"/>
      <c r="D12" s="488" t="str">
        <f>RESUMO!C10</f>
        <v>XXXXXXXXXXXXXXXXXXXXXXXXXXXXXXXXXXXXXX</v>
      </c>
      <c r="E12" s="488"/>
      <c r="F12" s="488"/>
      <c r="G12" s="22" t="s">
        <v>80</v>
      </c>
      <c r="H12" s="430" t="str">
        <f>RESUMO!C11</f>
        <v>XXXXXXXXXXXXXXXX</v>
      </c>
      <c r="I12" s="431"/>
      <c r="J12" s="90"/>
      <c r="K12" s="1"/>
    </row>
    <row r="13" spans="2:11" customFormat="1" ht="12.75" customHeight="1" x14ac:dyDescent="0.25">
      <c r="B13" s="49"/>
      <c r="C13" s="49"/>
      <c r="D13" s="49"/>
      <c r="E13" s="49"/>
      <c r="F13" s="22"/>
      <c r="G13" s="22"/>
      <c r="H13" s="22"/>
      <c r="I13" s="22"/>
      <c r="J13" s="22"/>
      <c r="K13" s="22"/>
    </row>
    <row r="14" spans="2:11" customFormat="1" ht="15" x14ac:dyDescent="0.25">
      <c r="B14" s="463" t="s">
        <v>281</v>
      </c>
      <c r="C14" s="463"/>
      <c r="D14" s="463"/>
      <c r="E14" s="463"/>
      <c r="F14" s="463"/>
      <c r="G14" s="463"/>
      <c r="H14" s="463"/>
      <c r="I14" s="463"/>
      <c r="J14" s="463"/>
      <c r="K14" s="463"/>
    </row>
    <row r="15" spans="2:11" customFormat="1" ht="9.75" customHeight="1" x14ac:dyDescent="0.25">
      <c r="B15" s="211"/>
      <c r="C15" s="211"/>
      <c r="D15" s="211"/>
      <c r="E15" s="211"/>
      <c r="F15" s="211"/>
      <c r="G15" s="211"/>
      <c r="H15" s="211"/>
      <c r="I15" s="211"/>
      <c r="J15" s="211"/>
      <c r="K15" s="211"/>
    </row>
    <row r="16" spans="2:11" s="53" customFormat="1" ht="15" x14ac:dyDescent="0.25">
      <c r="B16" s="40" t="s">
        <v>282</v>
      </c>
      <c r="C16" s="40"/>
      <c r="D16" s="40"/>
      <c r="E16" s="40"/>
      <c r="F16" s="40"/>
      <c r="G16" s="40"/>
      <c r="H16" s="40"/>
      <c r="I16" s="40"/>
      <c r="J16" s="40"/>
      <c r="K16" s="40"/>
    </row>
    <row r="17" spans="2:15" s="53" customFormat="1" ht="15.75" thickBot="1" x14ac:dyDescent="0.3">
      <c r="B17" s="145"/>
      <c r="C17" s="145"/>
      <c r="D17" s="145"/>
      <c r="E17" s="145"/>
      <c r="F17" s="145"/>
      <c r="G17" s="145"/>
      <c r="H17" s="145"/>
      <c r="I17" s="145"/>
      <c r="J17" s="145"/>
      <c r="K17" s="145"/>
    </row>
    <row r="18" spans="2:15" ht="45" x14ac:dyDescent="0.2">
      <c r="B18" s="312" t="s">
        <v>303</v>
      </c>
      <c r="C18" s="312" t="s">
        <v>106</v>
      </c>
      <c r="D18" s="581" t="s">
        <v>300</v>
      </c>
      <c r="E18" s="582"/>
      <c r="F18" s="312" t="s">
        <v>302</v>
      </c>
      <c r="G18" s="312" t="s">
        <v>301</v>
      </c>
      <c r="H18" s="312" t="s">
        <v>382</v>
      </c>
      <c r="I18" s="312" t="s">
        <v>59</v>
      </c>
      <c r="J18" s="313" t="s">
        <v>218</v>
      </c>
      <c r="K18" s="314" t="s">
        <v>219</v>
      </c>
      <c r="M18" s="229"/>
      <c r="N18" s="229"/>
      <c r="O18" s="229"/>
    </row>
    <row r="19" spans="2:15" ht="20.100000000000001" customHeight="1" x14ac:dyDescent="0.2">
      <c r="B19" s="578" t="s">
        <v>368</v>
      </c>
      <c r="C19" s="226">
        <v>1</v>
      </c>
      <c r="D19" s="576" t="s">
        <v>371</v>
      </c>
      <c r="E19" s="577"/>
      <c r="F19" s="85" t="s">
        <v>304</v>
      </c>
      <c r="G19" s="86" t="s">
        <v>331</v>
      </c>
      <c r="H19" s="87">
        <v>2</v>
      </c>
      <c r="I19" s="88">
        <v>53.293333333333329</v>
      </c>
      <c r="J19" s="383">
        <f>H19*I19</f>
        <v>106.58666666666666</v>
      </c>
      <c r="K19" s="227">
        <f t="shared" ref="K19:K29" si="0">J19/12</f>
        <v>8.8822222222222216</v>
      </c>
      <c r="M19" s="229"/>
      <c r="N19" s="229"/>
      <c r="O19" s="229"/>
    </row>
    <row r="20" spans="2:15" ht="20.100000000000001" customHeight="1" x14ac:dyDescent="0.2">
      <c r="B20" s="579"/>
      <c r="C20" s="226">
        <v>2</v>
      </c>
      <c r="D20" s="576" t="s">
        <v>372</v>
      </c>
      <c r="E20" s="577"/>
      <c r="F20" s="85" t="s">
        <v>304</v>
      </c>
      <c r="G20" s="86" t="s">
        <v>331</v>
      </c>
      <c r="H20" s="87">
        <v>4</v>
      </c>
      <c r="I20" s="88">
        <v>46.413333333333334</v>
      </c>
      <c r="J20" s="383">
        <f>H20*I20</f>
        <v>185.65333333333334</v>
      </c>
      <c r="K20" s="227">
        <f t="shared" si="0"/>
        <v>15.471111111111112</v>
      </c>
      <c r="M20" s="229"/>
      <c r="N20" s="229"/>
      <c r="O20" s="229"/>
    </row>
    <row r="21" spans="2:15" ht="20.100000000000001" customHeight="1" x14ac:dyDescent="0.2">
      <c r="B21" s="579"/>
      <c r="C21" s="226">
        <v>3</v>
      </c>
      <c r="D21" s="576" t="s">
        <v>373</v>
      </c>
      <c r="E21" s="577"/>
      <c r="F21" s="85" t="s">
        <v>383</v>
      </c>
      <c r="G21" s="86" t="s">
        <v>331</v>
      </c>
      <c r="H21" s="87">
        <v>1</v>
      </c>
      <c r="I21" s="88">
        <v>33.263333333333328</v>
      </c>
      <c r="J21" s="383">
        <f>H21*I21</f>
        <v>33.263333333333328</v>
      </c>
      <c r="K21" s="227">
        <f t="shared" si="0"/>
        <v>2.7719444444444439</v>
      </c>
      <c r="M21" s="229"/>
      <c r="N21" s="229"/>
      <c r="O21" s="229"/>
    </row>
    <row r="22" spans="2:15" ht="20.100000000000001" customHeight="1" x14ac:dyDescent="0.2">
      <c r="B22" s="579"/>
      <c r="C22" s="226">
        <v>4</v>
      </c>
      <c r="D22" s="576" t="s">
        <v>374</v>
      </c>
      <c r="E22" s="577"/>
      <c r="F22" s="85" t="s">
        <v>95</v>
      </c>
      <c r="G22" s="86" t="s">
        <v>331</v>
      </c>
      <c r="H22" s="87">
        <v>1</v>
      </c>
      <c r="I22" s="88">
        <v>79.900000000000006</v>
      </c>
      <c r="J22" s="383">
        <f>H22*I22</f>
        <v>79.900000000000006</v>
      </c>
      <c r="K22" s="227">
        <f t="shared" si="0"/>
        <v>6.6583333333333341</v>
      </c>
      <c r="M22" s="229"/>
      <c r="N22" s="229"/>
      <c r="O22" s="229"/>
    </row>
    <row r="23" spans="2:15" ht="20.100000000000001" customHeight="1" x14ac:dyDescent="0.2">
      <c r="B23" s="579"/>
      <c r="C23" s="226">
        <v>5</v>
      </c>
      <c r="D23" s="576" t="s">
        <v>375</v>
      </c>
      <c r="E23" s="577"/>
      <c r="F23" s="85" t="s">
        <v>95</v>
      </c>
      <c r="G23" s="86" t="s">
        <v>331</v>
      </c>
      <c r="H23" s="87">
        <v>6</v>
      </c>
      <c r="I23" s="88">
        <v>19.899999999999999</v>
      </c>
      <c r="J23" s="383">
        <f>H23*I23</f>
        <v>119.39999999999999</v>
      </c>
      <c r="K23" s="227">
        <f t="shared" si="0"/>
        <v>9.9499999999999993</v>
      </c>
    </row>
    <row r="24" spans="2:15" ht="20.100000000000001" customHeight="1" x14ac:dyDescent="0.2">
      <c r="B24" s="579"/>
      <c r="C24" s="226">
        <v>6</v>
      </c>
      <c r="D24" s="576" t="s">
        <v>376</v>
      </c>
      <c r="E24" s="577"/>
      <c r="F24" s="85" t="s">
        <v>304</v>
      </c>
      <c r="G24" s="86" t="s">
        <v>331</v>
      </c>
      <c r="H24" s="87">
        <v>1</v>
      </c>
      <c r="I24" s="88">
        <v>119.59333333333335</v>
      </c>
      <c r="J24" s="383">
        <f t="shared" ref="J24:J29" si="1">H24*I24</f>
        <v>119.59333333333335</v>
      </c>
      <c r="K24" s="227">
        <f t="shared" si="0"/>
        <v>9.9661111111111129</v>
      </c>
    </row>
    <row r="25" spans="2:15" ht="20.100000000000001" customHeight="1" x14ac:dyDescent="0.2">
      <c r="B25" s="579"/>
      <c r="C25" s="226">
        <v>7</v>
      </c>
      <c r="D25" s="576" t="s">
        <v>377</v>
      </c>
      <c r="E25" s="577"/>
      <c r="F25" s="85" t="s">
        <v>304</v>
      </c>
      <c r="G25" s="86" t="s">
        <v>331</v>
      </c>
      <c r="H25" s="87">
        <v>4</v>
      </c>
      <c r="I25" s="88">
        <v>34.926666666666669</v>
      </c>
      <c r="J25" s="383">
        <f t="shared" si="1"/>
        <v>139.70666666666668</v>
      </c>
      <c r="K25" s="227">
        <f t="shared" si="0"/>
        <v>11.642222222222223</v>
      </c>
    </row>
    <row r="26" spans="2:15" ht="20.100000000000001" customHeight="1" x14ac:dyDescent="0.2">
      <c r="B26" s="579"/>
      <c r="C26" s="226">
        <v>8</v>
      </c>
      <c r="D26" s="576" t="s">
        <v>378</v>
      </c>
      <c r="E26" s="577"/>
      <c r="F26" s="85" t="s">
        <v>304</v>
      </c>
      <c r="G26" s="86" t="s">
        <v>331</v>
      </c>
      <c r="H26" s="87">
        <v>4</v>
      </c>
      <c r="I26" s="88">
        <v>29.99</v>
      </c>
      <c r="J26" s="383">
        <f t="shared" si="1"/>
        <v>119.96</v>
      </c>
      <c r="K26" s="227">
        <f t="shared" si="0"/>
        <v>9.9966666666666661</v>
      </c>
    </row>
    <row r="27" spans="2:15" ht="20.100000000000001" customHeight="1" x14ac:dyDescent="0.2">
      <c r="B27" s="579"/>
      <c r="C27" s="226">
        <v>9</v>
      </c>
      <c r="D27" s="576" t="s">
        <v>379</v>
      </c>
      <c r="E27" s="577"/>
      <c r="F27" s="85" t="s">
        <v>95</v>
      </c>
      <c r="G27" s="86" t="s">
        <v>331</v>
      </c>
      <c r="H27" s="87">
        <v>1</v>
      </c>
      <c r="I27" s="88">
        <v>67.100000000000009</v>
      </c>
      <c r="J27" s="383">
        <f t="shared" si="1"/>
        <v>67.100000000000009</v>
      </c>
      <c r="K27" s="227">
        <f t="shared" si="0"/>
        <v>5.5916666666666677</v>
      </c>
    </row>
    <row r="28" spans="2:15" ht="20.100000000000001" customHeight="1" x14ac:dyDescent="0.2">
      <c r="B28" s="579"/>
      <c r="C28" s="226">
        <v>10</v>
      </c>
      <c r="D28" s="576" t="s">
        <v>380</v>
      </c>
      <c r="E28" s="577"/>
      <c r="F28" s="85" t="s">
        <v>304</v>
      </c>
      <c r="G28" s="86" t="s">
        <v>331</v>
      </c>
      <c r="H28" s="87">
        <v>2</v>
      </c>
      <c r="I28" s="88">
        <v>59.9</v>
      </c>
      <c r="J28" s="383">
        <f t="shared" si="1"/>
        <v>119.8</v>
      </c>
      <c r="K28" s="227">
        <f t="shared" si="0"/>
        <v>9.9833333333333325</v>
      </c>
    </row>
    <row r="29" spans="2:15" ht="20.100000000000001" customHeight="1" x14ac:dyDescent="0.2">
      <c r="B29" s="580"/>
      <c r="C29" s="226">
        <v>11</v>
      </c>
      <c r="D29" s="576" t="s">
        <v>381</v>
      </c>
      <c r="E29" s="577"/>
      <c r="F29" s="85" t="s">
        <v>304</v>
      </c>
      <c r="G29" s="86" t="s">
        <v>331</v>
      </c>
      <c r="H29" s="87">
        <v>1</v>
      </c>
      <c r="I29" s="88">
        <v>64.853333333333339</v>
      </c>
      <c r="J29" s="383">
        <f t="shared" si="1"/>
        <v>64.853333333333339</v>
      </c>
      <c r="K29" s="227">
        <f t="shared" si="0"/>
        <v>5.4044444444444446</v>
      </c>
    </row>
    <row r="30" spans="2:15" ht="20.100000000000001" customHeight="1" thickBot="1" x14ac:dyDescent="0.25">
      <c r="B30" s="84"/>
      <c r="C30" s="84"/>
      <c r="D30" s="84"/>
      <c r="E30" s="84"/>
      <c r="F30" s="84"/>
      <c r="G30" s="84"/>
      <c r="H30" s="84"/>
      <c r="I30" s="574" t="s">
        <v>220</v>
      </c>
      <c r="J30" s="575"/>
      <c r="K30" s="228">
        <f>SUM(K19:K29)</f>
        <v>96.31805555555556</v>
      </c>
    </row>
    <row r="31" spans="2:15" x14ac:dyDescent="0.2">
      <c r="K31" s="230"/>
    </row>
    <row r="32" spans="2:15" customFormat="1" ht="15" x14ac:dyDescent="0.25">
      <c r="B32" s="21"/>
      <c r="C32" s="21"/>
      <c r="D32" s="56"/>
      <c r="E32" s="56"/>
      <c r="F32" s="55"/>
      <c r="G32" s="55"/>
      <c r="H32" s="55"/>
      <c r="I32" s="55"/>
      <c r="J32" s="55"/>
      <c r="K32" s="55"/>
    </row>
    <row r="33" spans="2:11" customFormat="1" ht="15" x14ac:dyDescent="0.25">
      <c r="B33" s="21" t="s">
        <v>85</v>
      </c>
      <c r="C33" s="21"/>
      <c r="D33" s="56"/>
      <c r="E33" s="56"/>
      <c r="F33" s="55"/>
      <c r="G33" s="55"/>
      <c r="H33" s="55"/>
      <c r="I33" s="55"/>
      <c r="J33" s="55"/>
      <c r="K33" s="55"/>
    </row>
    <row r="34" spans="2:11" ht="14.25" customHeight="1" x14ac:dyDescent="0.2">
      <c r="B34" s="403"/>
      <c r="C34" s="404"/>
      <c r="D34" s="404"/>
      <c r="E34" s="404"/>
      <c r="F34" s="404"/>
      <c r="G34" s="404"/>
      <c r="H34" s="404"/>
      <c r="I34" s="404"/>
      <c r="J34" s="404"/>
      <c r="K34" s="405"/>
    </row>
    <row r="35" spans="2:11" ht="14.25" customHeight="1" x14ac:dyDescent="0.2">
      <c r="B35" s="406"/>
      <c r="C35" s="573"/>
      <c r="D35" s="573"/>
      <c r="E35" s="573"/>
      <c r="F35" s="573"/>
      <c r="G35" s="573"/>
      <c r="H35" s="573"/>
      <c r="I35" s="573"/>
      <c r="J35" s="573"/>
      <c r="K35" s="408"/>
    </row>
    <row r="36" spans="2:11" ht="14.25" customHeight="1" x14ac:dyDescent="0.2">
      <c r="B36" s="406"/>
      <c r="C36" s="573"/>
      <c r="D36" s="573"/>
      <c r="E36" s="573"/>
      <c r="F36" s="573"/>
      <c r="G36" s="573"/>
      <c r="H36" s="573"/>
      <c r="I36" s="573"/>
      <c r="J36" s="573"/>
      <c r="K36" s="408"/>
    </row>
    <row r="37" spans="2:11" ht="14.25" customHeight="1" x14ac:dyDescent="0.2">
      <c r="B37" s="406"/>
      <c r="C37" s="573"/>
      <c r="D37" s="573"/>
      <c r="E37" s="573"/>
      <c r="F37" s="573"/>
      <c r="G37" s="573"/>
      <c r="H37" s="573"/>
      <c r="I37" s="573"/>
      <c r="J37" s="573"/>
      <c r="K37" s="408"/>
    </row>
    <row r="38" spans="2:11" ht="14.25" customHeight="1" x14ac:dyDescent="0.2">
      <c r="B38" s="406"/>
      <c r="C38" s="573"/>
      <c r="D38" s="573"/>
      <c r="E38" s="573"/>
      <c r="F38" s="573"/>
      <c r="G38" s="573"/>
      <c r="H38" s="573"/>
      <c r="I38" s="573"/>
      <c r="J38" s="573"/>
      <c r="K38" s="408"/>
    </row>
    <row r="39" spans="2:11" ht="14.25" customHeight="1" x14ac:dyDescent="0.2">
      <c r="B39" s="406"/>
      <c r="C39" s="573"/>
      <c r="D39" s="573"/>
      <c r="E39" s="573"/>
      <c r="F39" s="573"/>
      <c r="G39" s="573"/>
      <c r="H39" s="573"/>
      <c r="I39" s="573"/>
      <c r="J39" s="573"/>
      <c r="K39" s="408"/>
    </row>
    <row r="40" spans="2:11" ht="14.25" customHeight="1" x14ac:dyDescent="0.2">
      <c r="B40" s="406"/>
      <c r="C40" s="573"/>
      <c r="D40" s="573"/>
      <c r="E40" s="573"/>
      <c r="F40" s="573"/>
      <c r="G40" s="573"/>
      <c r="H40" s="573"/>
      <c r="I40" s="573"/>
      <c r="J40" s="573"/>
      <c r="K40" s="408"/>
    </row>
    <row r="41" spans="2:11" ht="14.25" customHeight="1" x14ac:dyDescent="0.2">
      <c r="B41" s="406"/>
      <c r="C41" s="573"/>
      <c r="D41" s="573"/>
      <c r="E41" s="573"/>
      <c r="F41" s="573"/>
      <c r="G41" s="573"/>
      <c r="H41" s="573"/>
      <c r="I41" s="573"/>
      <c r="J41" s="573"/>
      <c r="K41" s="408"/>
    </row>
    <row r="42" spans="2:11" ht="14.25" customHeight="1" x14ac:dyDescent="0.2">
      <c r="B42" s="409"/>
      <c r="C42" s="410"/>
      <c r="D42" s="410"/>
      <c r="E42" s="410"/>
      <c r="F42" s="410"/>
      <c r="G42" s="410"/>
      <c r="H42" s="410"/>
      <c r="I42" s="410"/>
      <c r="J42" s="410"/>
      <c r="K42" s="411"/>
    </row>
  </sheetData>
  <sheetProtection algorithmName="SHA-512" hashValue="sa+lJepT3ZBxL/RiquYqiQkqJUKp7U/nD0guPyeQGHCdsXSuOnaCbbHpvqjPdzUWtCTn4ISTFwofKNITK4AKyQ==" saltValue="Phfcaak8KIo8GAK9Yd/qVA==" spinCount="100000" sheet="1" objects="1" scenarios="1"/>
  <mergeCells count="25">
    <mergeCell ref="B1:K1"/>
    <mergeCell ref="B8:K8"/>
    <mergeCell ref="B2:K2"/>
    <mergeCell ref="B3:K3"/>
    <mergeCell ref="B6:K6"/>
    <mergeCell ref="B4:K4"/>
    <mergeCell ref="B12:C12"/>
    <mergeCell ref="D12:F12"/>
    <mergeCell ref="H12:I12"/>
    <mergeCell ref="B19:B29"/>
    <mergeCell ref="D29:E29"/>
    <mergeCell ref="D24:E24"/>
    <mergeCell ref="D25:E25"/>
    <mergeCell ref="D26:E26"/>
    <mergeCell ref="D18:E18"/>
    <mergeCell ref="D23:E23"/>
    <mergeCell ref="D22:E22"/>
    <mergeCell ref="D21:E21"/>
    <mergeCell ref="D20:E20"/>
    <mergeCell ref="D19:E19"/>
    <mergeCell ref="B34:K42"/>
    <mergeCell ref="I30:J30"/>
    <mergeCell ref="B14:K14"/>
    <mergeCell ref="D27:E27"/>
    <mergeCell ref="D28:E28"/>
  </mergeCells>
  <pageMargins left="0.51181102362204722" right="0.51181102362204722" top="0.78740157480314965" bottom="0.78740157480314965" header="0.31496062992125984" footer="0.31496062992125984"/>
  <pageSetup paperSize="9" scale="58" orientation="portrait" r:id="rId1"/>
  <headerFooter>
    <oddFooter>&amp;C&amp;A - Pr. El 01/2019</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AB72"/>
  <sheetViews>
    <sheetView zoomScaleNormal="100" workbookViewId="0">
      <selection activeCell="C7" sqref="C7"/>
    </sheetView>
  </sheetViews>
  <sheetFormatPr defaultColWidth="14.5703125" defaultRowHeight="15" x14ac:dyDescent="0.25"/>
  <cols>
    <col min="1" max="1" width="8.7109375" style="275" customWidth="1"/>
    <col min="2" max="2" width="6.42578125" style="275" customWidth="1"/>
    <col min="3" max="3" width="23.42578125" style="275" customWidth="1"/>
    <col min="4" max="4" width="10.5703125" style="275" customWidth="1"/>
    <col min="5" max="5" width="13.85546875" style="275" customWidth="1"/>
    <col min="6" max="6" width="13.42578125" style="275" customWidth="1"/>
    <col min="7" max="9" width="13.7109375" style="275" customWidth="1"/>
    <col min="10" max="10" width="12.85546875" style="275" customWidth="1"/>
    <col min="11" max="11" width="11.28515625" style="275" customWidth="1"/>
    <col min="12" max="14" width="10.7109375" style="275" customWidth="1"/>
    <col min="15" max="15" width="12.42578125" style="275" customWidth="1"/>
    <col min="16" max="16" width="12.7109375" style="275" customWidth="1"/>
    <col min="17" max="16384" width="14.5703125" style="275"/>
  </cols>
  <sheetData>
    <row r="1" spans="1:28" ht="15" customHeight="1" x14ac:dyDescent="0.25">
      <c r="B1" s="593" t="str">
        <f>ORIENTAÇÕES!B1</f>
        <v>ANEXO IV</v>
      </c>
      <c r="C1" s="593"/>
      <c r="D1" s="593"/>
      <c r="E1" s="593"/>
      <c r="F1" s="593"/>
      <c r="G1" s="593"/>
      <c r="H1" s="593"/>
      <c r="I1" s="593"/>
      <c r="J1" s="593"/>
      <c r="K1" s="593"/>
      <c r="L1" s="593"/>
      <c r="M1" s="593"/>
      <c r="N1" s="593"/>
      <c r="O1" s="593"/>
    </row>
    <row r="2" spans="1:28" ht="15" customHeight="1" x14ac:dyDescent="0.25">
      <c r="B2" s="593" t="str">
        <f>ORIENTAÇÕES!B2</f>
        <v xml:space="preserve">PLANILHA REFERENCIAL DE CUSTO E FORMAÇÃO DE PREÇO </v>
      </c>
      <c r="C2" s="593"/>
      <c r="D2" s="593"/>
      <c r="E2" s="593"/>
      <c r="F2" s="593"/>
      <c r="G2" s="593"/>
      <c r="H2" s="593"/>
      <c r="I2" s="593"/>
      <c r="J2" s="593"/>
      <c r="K2" s="593"/>
      <c r="L2" s="593"/>
      <c r="M2" s="593"/>
      <c r="N2" s="593"/>
      <c r="O2" s="593"/>
    </row>
    <row r="3" spans="1:28" ht="15" customHeight="1" x14ac:dyDescent="0.25">
      <c r="B3" s="593" t="str">
        <f>ORIENTAÇÕES!B3</f>
        <v>PREGÃO ELETRÔNICO Nº 10/2020</v>
      </c>
      <c r="C3" s="593"/>
      <c r="D3" s="593"/>
      <c r="E3" s="593"/>
      <c r="F3" s="593"/>
      <c r="G3" s="593"/>
      <c r="H3" s="593"/>
      <c r="I3" s="593"/>
      <c r="J3" s="593"/>
      <c r="K3" s="593"/>
      <c r="L3" s="593"/>
      <c r="M3" s="593"/>
      <c r="N3" s="593"/>
      <c r="O3" s="593"/>
    </row>
    <row r="4" spans="1:28" ht="15" customHeight="1" x14ac:dyDescent="0.25">
      <c r="B4" s="593" t="str">
        <f>ORIENTAÇÕES!B4</f>
        <v>PROCESSO Nº:  21053.000515/2020-16</v>
      </c>
      <c r="C4" s="593"/>
      <c r="D4" s="593"/>
      <c r="E4" s="593"/>
      <c r="F4" s="593"/>
      <c r="G4" s="593"/>
      <c r="H4" s="593"/>
      <c r="I4" s="593"/>
      <c r="J4" s="593"/>
      <c r="K4" s="593"/>
      <c r="L4" s="593"/>
      <c r="M4" s="593"/>
      <c r="N4" s="593"/>
      <c r="O4" s="593"/>
    </row>
    <row r="5" spans="1:28" ht="15" customHeight="1" x14ac:dyDescent="0.25">
      <c r="B5" s="276"/>
      <c r="C5" s="276"/>
      <c r="D5" s="276"/>
      <c r="E5" s="276"/>
      <c r="F5" s="276"/>
      <c r="G5" s="276"/>
      <c r="H5" s="276"/>
      <c r="I5" s="276"/>
      <c r="J5" s="276"/>
      <c r="K5" s="276"/>
      <c r="L5" s="276"/>
    </row>
    <row r="6" spans="1:28" ht="15" customHeight="1" x14ac:dyDescent="0.25">
      <c r="B6" s="593" t="str">
        <f>ORIENTAÇÕES!B8</f>
        <v>ITEM 1 - MOTORISTAS</v>
      </c>
      <c r="C6" s="593"/>
      <c r="D6" s="593"/>
      <c r="E6" s="593"/>
      <c r="F6" s="593"/>
      <c r="G6" s="593"/>
      <c r="H6" s="593"/>
      <c r="I6" s="593"/>
      <c r="J6" s="593"/>
      <c r="K6" s="593"/>
      <c r="L6" s="593"/>
      <c r="M6" s="593"/>
      <c r="N6" s="593"/>
      <c r="O6" s="593"/>
    </row>
    <row r="7" spans="1:28" ht="15" customHeight="1" x14ac:dyDescent="0.25">
      <c r="A7" s="277"/>
      <c r="B7" s="276"/>
      <c r="C7" s="276"/>
      <c r="D7" s="276"/>
      <c r="E7" s="276"/>
      <c r="F7" s="276"/>
      <c r="G7" s="276"/>
      <c r="H7" s="276"/>
      <c r="I7" s="276"/>
      <c r="J7" s="276"/>
      <c r="K7" s="276"/>
      <c r="L7" s="276"/>
      <c r="M7" s="277"/>
      <c r="N7" s="277"/>
      <c r="O7" s="277"/>
    </row>
    <row r="8" spans="1:28" ht="15" customHeight="1" x14ac:dyDescent="0.25">
      <c r="A8" s="277"/>
      <c r="B8" s="594" t="s">
        <v>409</v>
      </c>
      <c r="C8" s="594"/>
      <c r="D8" s="594"/>
      <c r="E8" s="594"/>
      <c r="F8" s="594"/>
      <c r="G8" s="594"/>
      <c r="H8" s="594"/>
      <c r="I8" s="594"/>
      <c r="J8" s="594"/>
      <c r="K8" s="594"/>
      <c r="L8" s="594"/>
      <c r="M8" s="594"/>
      <c r="N8" s="594"/>
      <c r="O8" s="594"/>
    </row>
    <row r="9" spans="1:28" x14ac:dyDescent="0.25">
      <c r="A9" s="277"/>
      <c r="B9" s="276"/>
      <c r="C9" s="276"/>
      <c r="D9" s="276"/>
      <c r="E9" s="276"/>
      <c r="F9" s="276"/>
      <c r="G9" s="276"/>
      <c r="H9" s="276"/>
      <c r="I9" s="276"/>
      <c r="J9" s="276"/>
      <c r="K9" s="276"/>
      <c r="L9" s="276"/>
      <c r="M9" s="276"/>
      <c r="N9" s="276"/>
      <c r="O9" s="276"/>
    </row>
    <row r="10" spans="1:28" customFormat="1" x14ac:dyDescent="0.25">
      <c r="B10" s="463" t="str">
        <f>BENEFÍCIOS!B10</f>
        <v>EMPRESA LICITANTE</v>
      </c>
      <c r="C10" s="463"/>
      <c r="D10" s="463"/>
      <c r="E10" s="463"/>
      <c r="F10" s="463"/>
      <c r="G10" s="463"/>
      <c r="H10" s="463"/>
      <c r="I10" s="463"/>
      <c r="J10" s="463"/>
      <c r="K10" s="463"/>
      <c r="L10" s="463"/>
      <c r="M10" s="463"/>
      <c r="N10" s="463"/>
      <c r="O10" s="463"/>
      <c r="P10" s="275"/>
      <c r="Q10" s="275"/>
      <c r="R10" s="275"/>
      <c r="S10" s="275"/>
      <c r="T10" s="275"/>
      <c r="U10" s="275"/>
      <c r="V10" s="275"/>
      <c r="W10" s="275"/>
      <c r="X10" s="275"/>
      <c r="Y10" s="275"/>
      <c r="Z10" s="275"/>
      <c r="AA10" s="275"/>
      <c r="AB10" s="275"/>
    </row>
    <row r="11" spans="1:28" x14ac:dyDescent="0.25">
      <c r="B11" s="292"/>
      <c r="C11" s="292"/>
      <c r="D11" s="292"/>
      <c r="E11" s="292"/>
      <c r="F11" s="286"/>
      <c r="G11" s="286"/>
      <c r="H11" s="286"/>
      <c r="I11" s="286"/>
      <c r="J11" s="286"/>
      <c r="K11" s="286"/>
      <c r="L11" s="286"/>
    </row>
    <row r="12" spans="1:28" ht="30" customHeight="1" x14ac:dyDescent="0.25">
      <c r="C12" s="299" t="s">
        <v>243</v>
      </c>
      <c r="D12" s="603" t="str">
        <f>RESUMO!C10</f>
        <v>XXXXXXXXXXXXXXXXXXXXXXXXXXXXXXXXXXXXXX</v>
      </c>
      <c r="E12" s="603"/>
      <c r="F12" s="603"/>
      <c r="G12" s="603"/>
      <c r="H12" s="296"/>
      <c r="I12" s="294" t="s">
        <v>80</v>
      </c>
      <c r="J12" s="602" t="str">
        <f>RESUMO!C11</f>
        <v>XXXXXXXXXXXXXXXX</v>
      </c>
      <c r="K12" s="602"/>
      <c r="L12" s="602"/>
    </row>
    <row r="13" spans="1:28" ht="17.25" customHeight="1" x14ac:dyDescent="0.25">
      <c r="B13" s="295"/>
      <c r="C13" s="295"/>
      <c r="D13" s="295"/>
      <c r="E13" s="293"/>
      <c r="F13" s="293"/>
      <c r="G13" s="293"/>
      <c r="H13" s="296"/>
      <c r="I13" s="294"/>
      <c r="J13" s="297"/>
      <c r="K13" s="297"/>
      <c r="L13" s="298"/>
    </row>
    <row r="14" spans="1:28" ht="17.25" customHeight="1" x14ac:dyDescent="0.25">
      <c r="B14" s="583" t="s">
        <v>410</v>
      </c>
      <c r="C14" s="583"/>
      <c r="D14" s="583"/>
      <c r="E14" s="583"/>
      <c r="F14" s="583"/>
      <c r="G14" s="583"/>
      <c r="H14" s="583"/>
      <c r="I14" s="583"/>
      <c r="J14" s="583"/>
      <c r="K14" s="583"/>
      <c r="L14" s="583"/>
      <c r="M14" s="583"/>
      <c r="N14" s="583"/>
      <c r="O14" s="583"/>
    </row>
    <row r="15" spans="1:28" ht="14.25" customHeight="1" x14ac:dyDescent="0.25">
      <c r="B15" s="295"/>
      <c r="C15" s="295"/>
      <c r="D15" s="295"/>
      <c r="E15" s="293"/>
      <c r="F15" s="293"/>
      <c r="G15" s="293"/>
      <c r="H15" s="296"/>
      <c r="I15" s="294"/>
      <c r="J15" s="297"/>
      <c r="K15" s="297"/>
      <c r="L15" s="298"/>
    </row>
    <row r="16" spans="1:28" ht="15.75" customHeight="1" x14ac:dyDescent="0.25">
      <c r="B16" s="584" t="s">
        <v>411</v>
      </c>
      <c r="C16" s="585"/>
      <c r="D16" s="585"/>
      <c r="E16" s="585"/>
      <c r="F16" s="585"/>
      <c r="G16" s="585"/>
      <c r="H16" s="585"/>
      <c r="I16" s="585"/>
      <c r="J16" s="585"/>
      <c r="K16" s="585"/>
      <c r="L16" s="585"/>
      <c r="M16" s="585"/>
      <c r="N16" s="585"/>
      <c r="O16" s="585"/>
    </row>
    <row r="17" spans="1:15" ht="24.75" customHeight="1" x14ac:dyDescent="0.25">
      <c r="B17" s="584" t="s">
        <v>412</v>
      </c>
      <c r="C17" s="584"/>
      <c r="D17" s="584"/>
      <c r="E17" s="584"/>
      <c r="F17" s="584"/>
      <c r="G17" s="584"/>
      <c r="H17" s="584"/>
      <c r="I17" s="584"/>
      <c r="J17" s="584"/>
      <c r="K17" s="584"/>
      <c r="L17" s="584"/>
      <c r="M17" s="584"/>
      <c r="N17" s="584"/>
      <c r="O17" s="584"/>
    </row>
    <row r="18" spans="1:15" ht="17.25" customHeight="1" x14ac:dyDescent="0.25">
      <c r="B18" s="295"/>
      <c r="C18" s="295"/>
      <c r="D18" s="295"/>
      <c r="E18" s="293"/>
      <c r="F18" s="293"/>
      <c r="G18" s="293"/>
      <c r="H18" s="296"/>
      <c r="I18" s="294"/>
      <c r="J18" s="297"/>
      <c r="K18" s="297"/>
      <c r="L18" s="298"/>
    </row>
    <row r="19" spans="1:15" ht="15.75" customHeight="1" thickBot="1" x14ac:dyDescent="0.3">
      <c r="B19" s="40"/>
      <c r="C19" s="40"/>
      <c r="D19" s="40"/>
      <c r="E19" s="40"/>
      <c r="F19" s="40"/>
      <c r="G19" s="40"/>
      <c r="H19" s="40"/>
      <c r="I19" s="40"/>
      <c r="J19" s="40"/>
      <c r="K19" s="298"/>
    </row>
    <row r="20" spans="1:15" ht="30" customHeight="1" x14ac:dyDescent="0.25">
      <c r="B20" s="586" t="s">
        <v>106</v>
      </c>
      <c r="C20" s="586" t="s">
        <v>355</v>
      </c>
      <c r="D20" s="589" t="s">
        <v>415</v>
      </c>
      <c r="E20" s="589" t="s">
        <v>416</v>
      </c>
      <c r="F20" s="590" t="s">
        <v>418</v>
      </c>
      <c r="G20" s="589" t="s">
        <v>358</v>
      </c>
      <c r="H20" s="589"/>
      <c r="I20" s="595"/>
      <c r="J20" s="598" t="s">
        <v>417</v>
      </c>
      <c r="K20" s="607" t="s">
        <v>419</v>
      </c>
      <c r="L20" s="607"/>
      <c r="M20" s="608"/>
    </row>
    <row r="21" spans="1:15" ht="17.25" customHeight="1" x14ac:dyDescent="0.25">
      <c r="B21" s="587"/>
      <c r="C21" s="587"/>
      <c r="D21" s="589"/>
      <c r="E21" s="589"/>
      <c r="F21" s="591"/>
      <c r="G21" s="289" t="s">
        <v>352</v>
      </c>
      <c r="H21" s="289" t="s">
        <v>30</v>
      </c>
      <c r="I21" s="290" t="s">
        <v>359</v>
      </c>
      <c r="J21" s="599"/>
      <c r="K21" s="609"/>
      <c r="L21" s="609"/>
      <c r="M21" s="610"/>
    </row>
    <row r="22" spans="1:15" ht="17.25" customHeight="1" x14ac:dyDescent="0.25">
      <c r="B22" s="588"/>
      <c r="C22" s="588"/>
      <c r="D22" s="589"/>
      <c r="E22" s="589"/>
      <c r="F22" s="592"/>
      <c r="G22" s="289">
        <f>'TABELA APOIO'!I113</f>
        <v>0.03</v>
      </c>
      <c r="H22" s="289">
        <f>'TABELA APOIO'!I114</f>
        <v>6.7900000000000002E-2</v>
      </c>
      <c r="I22" s="290">
        <f>'TABELA APOIO'!I121</f>
        <v>0.14250000000000002</v>
      </c>
      <c r="J22" s="600"/>
      <c r="K22" s="609"/>
      <c r="L22" s="609"/>
      <c r="M22" s="610"/>
    </row>
    <row r="23" spans="1:15" ht="37.5" customHeight="1" thickBot="1" x14ac:dyDescent="0.3">
      <c r="B23" s="278">
        <v>1</v>
      </c>
      <c r="C23" s="279" t="str">
        <f>RESUMO!C16</f>
        <v>Serviço de motorista</v>
      </c>
      <c r="D23" s="385" t="s">
        <v>414</v>
      </c>
      <c r="E23" s="386">
        <v>12</v>
      </c>
      <c r="F23" s="389">
        <v>94.56</v>
      </c>
      <c r="G23" s="282">
        <f>F23*$G$22</f>
        <v>2.8367999999999998</v>
      </c>
      <c r="H23" s="282">
        <f>SUM(F23:G23)*$H$22</f>
        <v>6.6132427199999997</v>
      </c>
      <c r="I23" s="283">
        <f>J23*$I$22</f>
        <v>17.284467740641404</v>
      </c>
      <c r="J23" s="287">
        <f>SUM(F23:H23)/(1-$I$22)</f>
        <v>121.2945104606414</v>
      </c>
      <c r="K23" s="605" t="s">
        <v>420</v>
      </c>
      <c r="L23" s="605"/>
      <c r="M23" s="606"/>
    </row>
    <row r="24" spans="1:15" ht="17.25" customHeight="1" x14ac:dyDescent="0.25">
      <c r="B24" s="343" t="s">
        <v>425</v>
      </c>
      <c r="C24" s="295"/>
      <c r="D24" s="295"/>
      <c r="E24" s="293"/>
      <c r="F24" s="293"/>
      <c r="G24" s="293"/>
      <c r="H24" s="296"/>
      <c r="I24" s="294"/>
      <c r="J24" s="297"/>
      <c r="K24" s="297"/>
      <c r="L24" s="298"/>
    </row>
    <row r="25" spans="1:15" ht="17.25" customHeight="1" x14ac:dyDescent="0.25">
      <c r="B25" s="295"/>
      <c r="C25" s="295"/>
      <c r="D25" s="295"/>
      <c r="E25" s="293"/>
      <c r="F25" s="293"/>
      <c r="G25" s="293"/>
      <c r="H25" s="296"/>
      <c r="I25" s="294"/>
      <c r="J25" s="297"/>
      <c r="K25" s="297"/>
      <c r="L25" s="298"/>
    </row>
    <row r="26" spans="1:15" x14ac:dyDescent="0.25">
      <c r="A26" s="277"/>
      <c r="B26" s="583" t="s">
        <v>389</v>
      </c>
      <c r="C26" s="583"/>
      <c r="D26" s="583"/>
      <c r="E26" s="583"/>
      <c r="F26" s="583"/>
      <c r="G26" s="583"/>
      <c r="H26" s="583"/>
      <c r="I26" s="583"/>
      <c r="J26" s="583"/>
      <c r="K26" s="583"/>
      <c r="L26" s="583"/>
      <c r="M26" s="583"/>
      <c r="N26" s="583"/>
      <c r="O26" s="583"/>
    </row>
    <row r="27" spans="1:15" x14ac:dyDescent="0.25">
      <c r="A27" s="277"/>
      <c r="B27" s="277"/>
      <c r="C27" s="277"/>
      <c r="D27" s="277"/>
      <c r="E27" s="277"/>
      <c r="F27" s="277"/>
      <c r="G27" s="277"/>
      <c r="H27" s="277"/>
      <c r="I27" s="277"/>
      <c r="J27" s="277"/>
      <c r="K27" s="277"/>
      <c r="L27" s="277"/>
      <c r="M27" s="277"/>
      <c r="N27" s="277"/>
      <c r="O27" s="277"/>
    </row>
    <row r="28" spans="1:15" ht="27.75" customHeight="1" x14ac:dyDescent="0.25">
      <c r="A28" s="277"/>
      <c r="B28" s="584" t="s">
        <v>405</v>
      </c>
      <c r="C28" s="585"/>
      <c r="D28" s="585"/>
      <c r="E28" s="585"/>
      <c r="F28" s="585"/>
      <c r="G28" s="585"/>
      <c r="H28" s="585"/>
      <c r="I28" s="585"/>
      <c r="J28" s="585"/>
      <c r="K28" s="585"/>
      <c r="L28" s="585"/>
      <c r="M28" s="585"/>
      <c r="N28" s="585"/>
      <c r="O28" s="585"/>
    </row>
    <row r="29" spans="1:15" ht="24.75" customHeight="1" x14ac:dyDescent="0.25">
      <c r="A29" s="277"/>
      <c r="B29" s="584" t="s">
        <v>353</v>
      </c>
      <c r="C29" s="584"/>
      <c r="D29" s="584"/>
      <c r="E29" s="584"/>
      <c r="F29" s="584"/>
      <c r="G29" s="584"/>
      <c r="H29" s="584"/>
      <c r="I29" s="584"/>
      <c r="J29" s="584"/>
      <c r="K29" s="584"/>
      <c r="L29" s="584"/>
      <c r="M29" s="584"/>
      <c r="N29" s="584"/>
      <c r="O29" s="584"/>
    </row>
    <row r="30" spans="1:15" x14ac:dyDescent="0.25">
      <c r="A30" s="277"/>
      <c r="B30" s="284"/>
      <c r="C30" s="284"/>
      <c r="D30" s="284"/>
      <c r="E30" s="284"/>
      <c r="F30" s="284"/>
      <c r="G30" s="284"/>
      <c r="H30" s="284"/>
      <c r="I30" s="284"/>
      <c r="J30" s="284"/>
      <c r="K30" s="284"/>
      <c r="L30" s="284"/>
      <c r="M30" s="284"/>
      <c r="N30" s="277"/>
      <c r="O30" s="277"/>
    </row>
    <row r="31" spans="1:15" ht="15.75" customHeight="1" thickBot="1" x14ac:dyDescent="0.3">
      <c r="A31" s="277"/>
      <c r="B31" s="476" t="s">
        <v>390</v>
      </c>
      <c r="C31" s="476"/>
      <c r="D31" s="476"/>
      <c r="E31" s="476"/>
      <c r="F31" s="476"/>
      <c r="G31" s="476"/>
      <c r="H31" s="476"/>
      <c r="I31" s="476"/>
      <c r="J31" s="476"/>
      <c r="K31" s="476"/>
      <c r="L31" s="476"/>
      <c r="M31" s="476"/>
      <c r="N31" s="476"/>
      <c r="O31" s="476"/>
    </row>
    <row r="32" spans="1:15" ht="33" customHeight="1" x14ac:dyDescent="0.25">
      <c r="A32" s="277"/>
      <c r="B32" s="586" t="s">
        <v>106</v>
      </c>
      <c r="C32" s="586" t="s">
        <v>355</v>
      </c>
      <c r="D32" s="589" t="s">
        <v>26</v>
      </c>
      <c r="E32" s="589" t="s">
        <v>360</v>
      </c>
      <c r="F32" s="590" t="s">
        <v>361</v>
      </c>
      <c r="G32" s="590" t="s">
        <v>362</v>
      </c>
      <c r="H32" s="595" t="s">
        <v>367</v>
      </c>
      <c r="I32" s="596" t="s">
        <v>356</v>
      </c>
      <c r="J32" s="596"/>
      <c r="K32" s="589" t="s">
        <v>357</v>
      </c>
      <c r="L32" s="596" t="s">
        <v>358</v>
      </c>
      <c r="M32" s="596"/>
      <c r="N32" s="597"/>
      <c r="O32" s="598" t="s">
        <v>363</v>
      </c>
    </row>
    <row r="33" spans="1:15" ht="20.25" customHeight="1" x14ac:dyDescent="0.25">
      <c r="A33" s="277"/>
      <c r="B33" s="587"/>
      <c r="C33" s="587"/>
      <c r="D33" s="589"/>
      <c r="E33" s="589"/>
      <c r="F33" s="591"/>
      <c r="G33" s="592"/>
      <c r="H33" s="595"/>
      <c r="I33" s="288" t="s">
        <v>350</v>
      </c>
      <c r="J33" s="288" t="s">
        <v>351</v>
      </c>
      <c r="K33" s="589"/>
      <c r="L33" s="289" t="s">
        <v>352</v>
      </c>
      <c r="M33" s="289" t="s">
        <v>30</v>
      </c>
      <c r="N33" s="290" t="s">
        <v>359</v>
      </c>
      <c r="O33" s="599"/>
    </row>
    <row r="34" spans="1:15" ht="20.25" customHeight="1" x14ac:dyDescent="0.25">
      <c r="A34" s="277"/>
      <c r="B34" s="588"/>
      <c r="C34" s="588"/>
      <c r="D34" s="589"/>
      <c r="E34" s="589"/>
      <c r="F34" s="592"/>
      <c r="G34" s="291" t="s">
        <v>354</v>
      </c>
      <c r="H34" s="387">
        <v>0.5</v>
      </c>
      <c r="I34" s="289">
        <f>'TABELA APOIO'!G47</f>
        <v>0.1111111111111111</v>
      </c>
      <c r="J34" s="289">
        <f>'TABELA APOIO'!H60</f>
        <v>0.36800000000000005</v>
      </c>
      <c r="K34" s="289">
        <f>'TABELA APOIO'!J76</f>
        <v>6.9769999999999999E-2</v>
      </c>
      <c r="L34" s="289">
        <f>'TABELA APOIO'!I113</f>
        <v>0.03</v>
      </c>
      <c r="M34" s="289">
        <f>'TABELA APOIO'!I114</f>
        <v>6.7900000000000002E-2</v>
      </c>
      <c r="N34" s="290">
        <f>'TABELA APOIO'!I121</f>
        <v>0.14250000000000002</v>
      </c>
      <c r="O34" s="600"/>
    </row>
    <row r="35" spans="1:15" ht="25.5" customHeight="1" thickBot="1" x14ac:dyDescent="0.3">
      <c r="A35" s="277"/>
      <c r="B35" s="278">
        <v>1</v>
      </c>
      <c r="C35" s="279" t="str">
        <f>RESUMO!C16</f>
        <v>Serviço de motorista</v>
      </c>
      <c r="D35" s="280">
        <f>'TABELA APOIO'!E18</f>
        <v>1756.4920000000002</v>
      </c>
      <c r="E35" s="280">
        <v>0</v>
      </c>
      <c r="F35" s="280">
        <f>SUM(D35:E35)</f>
        <v>1756.4920000000002</v>
      </c>
      <c r="G35" s="281">
        <f>F35/220</f>
        <v>7.984054545454546</v>
      </c>
      <c r="H35" s="282">
        <f>G35+(G35*$H$34)</f>
        <v>11.976081818181818</v>
      </c>
      <c r="I35" s="357">
        <f>H35*$I$34</f>
        <v>1.3306757575757575</v>
      </c>
      <c r="J35" s="282">
        <f>(H35+I35)*$J$34</f>
        <v>4.8968867878787883</v>
      </c>
      <c r="K35" s="282">
        <f>H35*$K$34</f>
        <v>0.83557122845454546</v>
      </c>
      <c r="L35" s="282">
        <f>SUM(H35:K35)*$L$34</f>
        <v>0.57117646776272724</v>
      </c>
      <c r="M35" s="282">
        <f>SUM(H35:L35)*$M$34</f>
        <v>1.3315456208640617</v>
      </c>
      <c r="N35" s="283">
        <f>O35*$N$34</f>
        <v>3.4801470781367607</v>
      </c>
      <c r="O35" s="287">
        <f>SUM(H35:M35)/(1-$N$34)</f>
        <v>24.42208475885446</v>
      </c>
    </row>
    <row r="36" spans="1:15" ht="17.25" customHeight="1" x14ac:dyDescent="0.25">
      <c r="A36" s="277"/>
      <c r="B36" s="381" t="s">
        <v>421</v>
      </c>
      <c r="C36" s="381"/>
      <c r="D36" s="381"/>
      <c r="E36" s="381"/>
      <c r="F36" s="381"/>
      <c r="G36" s="381"/>
      <c r="H36" s="381"/>
      <c r="I36" s="381"/>
      <c r="J36" s="381"/>
      <c r="K36" s="381"/>
      <c r="L36" s="285"/>
      <c r="M36" s="277"/>
      <c r="N36" s="277"/>
      <c r="O36" s="277"/>
    </row>
    <row r="37" spans="1:15" ht="15" customHeight="1" x14ac:dyDescent="0.25">
      <c r="A37" s="277"/>
      <c r="B37" s="601" t="s">
        <v>422</v>
      </c>
      <c r="C37" s="601"/>
      <c r="D37" s="601"/>
      <c r="E37" s="601"/>
      <c r="F37" s="601"/>
      <c r="G37" s="601"/>
      <c r="H37" s="601"/>
      <c r="I37" s="601"/>
      <c r="J37" s="601"/>
      <c r="K37" s="601"/>
      <c r="L37" s="601"/>
      <c r="M37" s="601"/>
      <c r="N37" s="601"/>
      <c r="O37" s="601"/>
    </row>
    <row r="38" spans="1:15" x14ac:dyDescent="0.25">
      <c r="A38" s="277"/>
      <c r="B38" s="285"/>
      <c r="C38" s="285"/>
      <c r="D38" s="285"/>
      <c r="E38" s="285"/>
      <c r="F38" s="285"/>
      <c r="G38" s="285"/>
      <c r="H38" s="285"/>
      <c r="I38" s="285"/>
      <c r="J38" s="285"/>
      <c r="K38" s="285"/>
      <c r="L38" s="285"/>
      <c r="M38" s="277"/>
      <c r="N38" s="277"/>
      <c r="O38" s="277"/>
    </row>
    <row r="39" spans="1:15" ht="15.75" thickBot="1" x14ac:dyDescent="0.3">
      <c r="A39" s="277"/>
      <c r="B39" s="476" t="s">
        <v>408</v>
      </c>
      <c r="C39" s="476"/>
      <c r="D39" s="476"/>
      <c r="E39" s="476"/>
      <c r="F39" s="476"/>
      <c r="G39" s="476"/>
      <c r="H39" s="476"/>
      <c r="I39" s="476"/>
      <c r="J39" s="476"/>
      <c r="K39" s="476"/>
      <c r="L39" s="476"/>
      <c r="M39" s="476"/>
      <c r="N39" s="476"/>
      <c r="O39" s="476"/>
    </row>
    <row r="40" spans="1:15" ht="32.25" customHeight="1" x14ac:dyDescent="0.25">
      <c r="A40" s="277"/>
      <c r="B40" s="586" t="s">
        <v>106</v>
      </c>
      <c r="C40" s="586" t="s">
        <v>355</v>
      </c>
      <c r="D40" s="589" t="s">
        <v>26</v>
      </c>
      <c r="E40" s="589" t="s">
        <v>360</v>
      </c>
      <c r="F40" s="590" t="s">
        <v>361</v>
      </c>
      <c r="G40" s="590" t="s">
        <v>362</v>
      </c>
      <c r="H40" s="604" t="s">
        <v>366</v>
      </c>
      <c r="I40" s="596" t="s">
        <v>356</v>
      </c>
      <c r="J40" s="596"/>
      <c r="K40" s="589" t="s">
        <v>357</v>
      </c>
      <c r="L40" s="596" t="s">
        <v>358</v>
      </c>
      <c r="M40" s="596"/>
      <c r="N40" s="597"/>
      <c r="O40" s="598" t="s">
        <v>365</v>
      </c>
    </row>
    <row r="41" spans="1:15" ht="18" customHeight="1" x14ac:dyDescent="0.25">
      <c r="A41" s="277"/>
      <c r="B41" s="587"/>
      <c r="C41" s="587"/>
      <c r="D41" s="589"/>
      <c r="E41" s="589"/>
      <c r="F41" s="591"/>
      <c r="G41" s="592"/>
      <c r="H41" s="604"/>
      <c r="I41" s="288" t="s">
        <v>350</v>
      </c>
      <c r="J41" s="288" t="s">
        <v>351</v>
      </c>
      <c r="K41" s="589"/>
      <c r="L41" s="289" t="s">
        <v>352</v>
      </c>
      <c r="M41" s="289" t="s">
        <v>30</v>
      </c>
      <c r="N41" s="290" t="s">
        <v>359</v>
      </c>
      <c r="O41" s="599"/>
    </row>
    <row r="42" spans="1:15" ht="22.5" customHeight="1" x14ac:dyDescent="0.25">
      <c r="A42" s="277"/>
      <c r="B42" s="588"/>
      <c r="C42" s="588"/>
      <c r="D42" s="589"/>
      <c r="E42" s="589"/>
      <c r="F42" s="592"/>
      <c r="G42" s="291" t="s">
        <v>354</v>
      </c>
      <c r="H42" s="387">
        <v>1</v>
      </c>
      <c r="I42" s="289">
        <f>'TABELA APOIO'!G47</f>
        <v>0.1111111111111111</v>
      </c>
      <c r="J42" s="289">
        <f>'TABELA APOIO'!H60</f>
        <v>0.36800000000000005</v>
      </c>
      <c r="K42" s="289">
        <f>'TABELA APOIO'!J76</f>
        <v>6.9769999999999999E-2</v>
      </c>
      <c r="L42" s="289">
        <f>'TABELA APOIO'!I113</f>
        <v>0.03</v>
      </c>
      <c r="M42" s="289">
        <f>'TABELA APOIO'!I114</f>
        <v>6.7900000000000002E-2</v>
      </c>
      <c r="N42" s="290">
        <f>'TABELA APOIO'!I121</f>
        <v>0.14250000000000002</v>
      </c>
      <c r="O42" s="600"/>
    </row>
    <row r="43" spans="1:15" ht="25.5" customHeight="1" thickBot="1" x14ac:dyDescent="0.3">
      <c r="A43" s="277"/>
      <c r="B43" s="278">
        <v>1</v>
      </c>
      <c r="C43" s="279" t="str">
        <f>RESUMO!C16</f>
        <v>Serviço de motorista</v>
      </c>
      <c r="D43" s="280">
        <f>'TABELA APOIO'!E18</f>
        <v>1756.4920000000002</v>
      </c>
      <c r="E43" s="280">
        <v>0</v>
      </c>
      <c r="F43" s="280">
        <f>SUM(D43:E43)</f>
        <v>1756.4920000000002</v>
      </c>
      <c r="G43" s="281">
        <f>F43/220</f>
        <v>7.984054545454546</v>
      </c>
      <c r="H43" s="282">
        <f>G43+(G43*$H$42)</f>
        <v>15.968109090909092</v>
      </c>
      <c r="I43" s="282">
        <f>H43*$I$42</f>
        <v>1.7742343434343435</v>
      </c>
      <c r="J43" s="282">
        <f>(H43+I43)*$J$42</f>
        <v>6.5291823838383856</v>
      </c>
      <c r="K43" s="282">
        <f>H43*$K$42</f>
        <v>1.1140949712727273</v>
      </c>
      <c r="L43" s="282">
        <f>SUM(H43:K43)*$L$42</f>
        <v>0.76156862368363643</v>
      </c>
      <c r="M43" s="282">
        <f>SUM(H43:L43)*$M$42</f>
        <v>1.7753941611520829</v>
      </c>
      <c r="N43" s="283">
        <f>O43*$N$42</f>
        <v>4.6401961041823485</v>
      </c>
      <c r="O43" s="287">
        <f>SUM(H43:M43)/(1-$N$42)</f>
        <v>32.562779678472616</v>
      </c>
    </row>
    <row r="44" spans="1:15" ht="33.75" customHeight="1" x14ac:dyDescent="0.25">
      <c r="A44" s="277"/>
      <c r="B44" s="564" t="s">
        <v>423</v>
      </c>
      <c r="C44" s="564"/>
      <c r="D44" s="564"/>
      <c r="E44" s="564"/>
      <c r="F44" s="564"/>
      <c r="G44" s="564"/>
      <c r="H44" s="564"/>
      <c r="I44" s="564"/>
      <c r="J44" s="564"/>
      <c r="K44" s="564"/>
      <c r="L44" s="564"/>
      <c r="M44" s="564"/>
      <c r="N44" s="564"/>
      <c r="O44" s="564"/>
    </row>
    <row r="45" spans="1:15" ht="26.25" customHeight="1" x14ac:dyDescent="0.25">
      <c r="A45" s="277"/>
      <c r="B45" s="601" t="s">
        <v>424</v>
      </c>
      <c r="C45" s="601"/>
      <c r="D45" s="601"/>
      <c r="E45" s="601"/>
      <c r="F45" s="601"/>
      <c r="G45" s="601"/>
      <c r="H45" s="601"/>
      <c r="I45" s="601"/>
      <c r="J45" s="601"/>
      <c r="K45" s="601"/>
      <c r="L45" s="601"/>
      <c r="M45" s="601"/>
      <c r="N45" s="601"/>
      <c r="O45" s="601"/>
    </row>
    <row r="46" spans="1:15" x14ac:dyDescent="0.25">
      <c r="A46" s="277"/>
      <c r="B46" s="277"/>
      <c r="C46" s="277"/>
      <c r="D46" s="277"/>
      <c r="E46" s="277"/>
      <c r="F46" s="277"/>
      <c r="G46" s="277"/>
      <c r="H46" s="277"/>
      <c r="I46" s="277"/>
      <c r="J46" s="277"/>
      <c r="K46" s="277"/>
      <c r="L46" s="277"/>
      <c r="M46" s="277"/>
      <c r="N46" s="277"/>
      <c r="O46" s="277"/>
    </row>
    <row r="47" spans="1:15" x14ac:dyDescent="0.25">
      <c r="A47" s="277"/>
      <c r="B47" s="277"/>
      <c r="C47" s="277"/>
      <c r="D47" s="277"/>
      <c r="E47" s="277"/>
      <c r="F47" s="277"/>
      <c r="G47" s="277"/>
      <c r="H47" s="277"/>
      <c r="I47" s="277"/>
      <c r="J47" s="277"/>
      <c r="K47" s="277"/>
      <c r="L47" s="277"/>
      <c r="M47" s="277"/>
      <c r="N47" s="277"/>
      <c r="O47" s="277"/>
    </row>
    <row r="48" spans="1:15" x14ac:dyDescent="0.25">
      <c r="A48" s="277"/>
      <c r="B48" s="277"/>
      <c r="C48" s="277"/>
      <c r="D48" s="277"/>
      <c r="E48" s="277"/>
      <c r="F48" s="277"/>
      <c r="G48" s="277"/>
      <c r="H48" s="277"/>
      <c r="I48" s="277"/>
      <c r="J48" s="277"/>
      <c r="K48" s="277"/>
      <c r="L48" s="277"/>
      <c r="M48" s="277"/>
      <c r="N48" s="277"/>
      <c r="O48" s="277"/>
    </row>
    <row r="49" spans="1:15" x14ac:dyDescent="0.25">
      <c r="A49" s="277"/>
      <c r="B49" s="277"/>
      <c r="C49" s="277"/>
      <c r="D49" s="277"/>
      <c r="E49" s="277"/>
      <c r="F49" s="277"/>
      <c r="G49" s="277"/>
      <c r="H49" s="277"/>
      <c r="I49" s="277"/>
      <c r="J49" s="277"/>
      <c r="K49" s="277"/>
      <c r="L49" s="277"/>
      <c r="M49" s="277"/>
      <c r="N49" s="277"/>
      <c r="O49" s="277"/>
    </row>
    <row r="50" spans="1:15" x14ac:dyDescent="0.25">
      <c r="A50" s="277"/>
      <c r="B50" s="277"/>
      <c r="C50" s="277"/>
      <c r="D50" s="277"/>
      <c r="E50" s="277"/>
      <c r="F50" s="277"/>
      <c r="G50" s="277"/>
      <c r="H50" s="277"/>
      <c r="I50" s="277"/>
      <c r="J50" s="277"/>
      <c r="K50" s="277"/>
      <c r="L50" s="277"/>
      <c r="M50" s="277"/>
      <c r="N50" s="277"/>
      <c r="O50" s="277"/>
    </row>
    <row r="51" spans="1:15" x14ac:dyDescent="0.25">
      <c r="A51" s="277"/>
      <c r="B51" s="277"/>
      <c r="C51" s="277"/>
      <c r="D51" s="277"/>
      <c r="E51" s="277"/>
      <c r="F51" s="277"/>
      <c r="G51" s="277"/>
      <c r="H51" s="277"/>
      <c r="I51" s="277"/>
      <c r="J51" s="277"/>
      <c r="K51" s="277"/>
      <c r="L51" s="277"/>
      <c r="M51" s="277"/>
      <c r="N51" s="277"/>
      <c r="O51" s="277"/>
    </row>
    <row r="52" spans="1:15" x14ac:dyDescent="0.25">
      <c r="A52" s="277"/>
      <c r="B52" s="277"/>
      <c r="C52" s="277"/>
      <c r="D52" s="277"/>
      <c r="E52" s="277"/>
      <c r="F52" s="277"/>
      <c r="G52" s="277"/>
      <c r="H52" s="277"/>
      <c r="I52" s="277"/>
      <c r="J52" s="277"/>
      <c r="K52" s="277"/>
      <c r="L52" s="277"/>
      <c r="M52" s="277"/>
      <c r="N52" s="277"/>
      <c r="O52" s="277"/>
    </row>
    <row r="53" spans="1:15" x14ac:dyDescent="0.25">
      <c r="A53" s="277"/>
      <c r="B53" s="277"/>
      <c r="C53" s="277"/>
      <c r="D53" s="277"/>
      <c r="E53" s="277"/>
      <c r="F53" s="277"/>
      <c r="G53" s="277"/>
      <c r="H53" s="277"/>
      <c r="I53" s="277"/>
      <c r="J53" s="277"/>
      <c r="K53" s="277"/>
      <c r="L53" s="277"/>
      <c r="M53" s="277"/>
      <c r="N53" s="277"/>
      <c r="O53" s="277"/>
    </row>
    <row r="54" spans="1:15" x14ac:dyDescent="0.25">
      <c r="A54" s="277"/>
      <c r="B54" s="277"/>
      <c r="C54" s="277"/>
      <c r="D54" s="277"/>
      <c r="E54" s="277"/>
      <c r="F54" s="277"/>
      <c r="G54" s="277"/>
      <c r="H54" s="277"/>
      <c r="I54" s="277"/>
      <c r="J54" s="277"/>
      <c r="K54" s="277"/>
      <c r="L54" s="277"/>
      <c r="M54" s="277"/>
      <c r="N54" s="277"/>
      <c r="O54" s="277"/>
    </row>
    <row r="55" spans="1:15" x14ac:dyDescent="0.25">
      <c r="A55" s="277"/>
      <c r="B55" s="277"/>
      <c r="C55" s="277"/>
      <c r="D55" s="277"/>
      <c r="E55" s="277"/>
      <c r="F55" s="277"/>
      <c r="G55" s="277"/>
      <c r="H55" s="277"/>
      <c r="I55" s="277"/>
      <c r="J55" s="277"/>
      <c r="K55" s="277"/>
      <c r="L55" s="277"/>
      <c r="M55" s="277"/>
      <c r="N55" s="277"/>
      <c r="O55" s="277"/>
    </row>
    <row r="56" spans="1:15" x14ac:dyDescent="0.25">
      <c r="A56" s="277"/>
      <c r="B56" s="277"/>
      <c r="C56" s="277"/>
      <c r="D56" s="277"/>
      <c r="E56" s="277"/>
      <c r="F56" s="277"/>
      <c r="G56" s="277"/>
      <c r="H56" s="277"/>
      <c r="I56" s="277"/>
      <c r="J56" s="277"/>
      <c r="K56" s="277"/>
      <c r="L56" s="277"/>
      <c r="M56" s="277"/>
      <c r="N56" s="277"/>
      <c r="O56" s="277"/>
    </row>
    <row r="57" spans="1:15" x14ac:dyDescent="0.25">
      <c r="A57" s="277"/>
      <c r="B57" s="277"/>
      <c r="C57" s="277"/>
      <c r="D57" s="277"/>
      <c r="E57" s="277"/>
      <c r="F57" s="277"/>
      <c r="G57" s="277"/>
      <c r="H57" s="277"/>
      <c r="I57" s="277"/>
      <c r="J57" s="277"/>
      <c r="K57" s="277"/>
      <c r="L57" s="277"/>
      <c r="M57" s="277"/>
      <c r="N57" s="277"/>
      <c r="O57" s="277"/>
    </row>
    <row r="58" spans="1:15" x14ac:dyDescent="0.25">
      <c r="A58" s="277"/>
      <c r="B58" s="277"/>
      <c r="C58" s="277"/>
      <c r="D58" s="277"/>
      <c r="E58" s="277"/>
      <c r="F58" s="277"/>
      <c r="G58" s="277"/>
      <c r="H58" s="277"/>
      <c r="I58" s="277"/>
      <c r="J58" s="277"/>
      <c r="K58" s="277"/>
      <c r="L58" s="277"/>
      <c r="M58" s="277"/>
      <c r="N58" s="277"/>
      <c r="O58" s="277"/>
    </row>
    <row r="59" spans="1:15" x14ac:dyDescent="0.25">
      <c r="A59" s="277"/>
      <c r="B59" s="277"/>
      <c r="C59" s="277"/>
      <c r="D59" s="277"/>
      <c r="E59" s="277"/>
      <c r="F59" s="277"/>
      <c r="G59" s="277"/>
      <c r="H59" s="277"/>
      <c r="I59" s="277"/>
      <c r="J59" s="277"/>
      <c r="K59" s="277"/>
      <c r="L59" s="277"/>
      <c r="M59" s="277"/>
      <c r="N59" s="277"/>
      <c r="O59" s="277"/>
    </row>
    <row r="60" spans="1:15" x14ac:dyDescent="0.25">
      <c r="A60" s="277"/>
      <c r="B60" s="277"/>
      <c r="C60" s="277"/>
      <c r="D60" s="277"/>
      <c r="E60" s="277"/>
      <c r="F60" s="277"/>
      <c r="G60" s="277"/>
      <c r="H60" s="277"/>
      <c r="I60" s="277"/>
      <c r="J60" s="277"/>
      <c r="K60" s="277"/>
      <c r="L60" s="277"/>
      <c r="M60" s="277"/>
      <c r="N60" s="277"/>
      <c r="O60" s="277"/>
    </row>
    <row r="61" spans="1:15" x14ac:dyDescent="0.25">
      <c r="A61" s="277"/>
      <c r="B61" s="277"/>
      <c r="C61" s="277"/>
      <c r="D61" s="277"/>
      <c r="E61" s="277"/>
      <c r="F61" s="277"/>
      <c r="G61" s="277"/>
      <c r="H61" s="277"/>
      <c r="I61" s="277"/>
      <c r="J61" s="277"/>
      <c r="K61" s="277"/>
      <c r="L61" s="277"/>
      <c r="M61" s="277"/>
      <c r="N61" s="277"/>
      <c r="O61" s="277"/>
    </row>
    <row r="62" spans="1:15" x14ac:dyDescent="0.25">
      <c r="A62" s="277"/>
      <c r="B62" s="277"/>
      <c r="C62" s="277"/>
      <c r="D62" s="277"/>
      <c r="E62" s="277"/>
      <c r="F62" s="277"/>
      <c r="G62" s="277"/>
      <c r="H62" s="277"/>
      <c r="I62" s="277"/>
      <c r="J62" s="277"/>
      <c r="K62" s="277"/>
      <c r="L62" s="277"/>
      <c r="M62" s="277"/>
      <c r="N62" s="277"/>
      <c r="O62" s="277"/>
    </row>
    <row r="63" spans="1:15" x14ac:dyDescent="0.25">
      <c r="A63" s="277"/>
      <c r="B63" s="277"/>
      <c r="C63" s="277"/>
      <c r="D63" s="277"/>
      <c r="E63" s="277"/>
      <c r="F63" s="277"/>
      <c r="G63" s="277"/>
      <c r="H63" s="277"/>
      <c r="I63" s="277"/>
      <c r="J63" s="277"/>
      <c r="K63" s="277"/>
      <c r="L63" s="277"/>
      <c r="M63" s="277"/>
      <c r="N63" s="277"/>
      <c r="O63" s="277"/>
    </row>
    <row r="64" spans="1:15" x14ac:dyDescent="0.25">
      <c r="A64" s="277"/>
      <c r="B64" s="277"/>
      <c r="C64" s="277"/>
      <c r="D64" s="277"/>
      <c r="E64" s="277"/>
      <c r="F64" s="277"/>
      <c r="G64" s="277"/>
      <c r="H64" s="277"/>
      <c r="I64" s="277"/>
      <c r="J64" s="277"/>
      <c r="K64" s="277"/>
      <c r="L64" s="277"/>
      <c r="M64" s="277"/>
      <c r="N64" s="277"/>
      <c r="O64" s="277"/>
    </row>
    <row r="65" spans="1:15" x14ac:dyDescent="0.25">
      <c r="A65" s="277"/>
      <c r="B65" s="277"/>
      <c r="C65" s="277"/>
      <c r="D65" s="277"/>
      <c r="E65" s="277"/>
      <c r="F65" s="277"/>
      <c r="G65" s="277"/>
      <c r="H65" s="277"/>
      <c r="I65" s="277"/>
      <c r="J65" s="277"/>
      <c r="K65" s="277"/>
      <c r="L65" s="277"/>
      <c r="M65" s="277"/>
      <c r="N65" s="277"/>
      <c r="O65" s="277"/>
    </row>
    <row r="66" spans="1:15" x14ac:dyDescent="0.25">
      <c r="A66" s="277"/>
      <c r="B66" s="277"/>
      <c r="C66" s="277"/>
      <c r="D66" s="277"/>
      <c r="E66" s="277"/>
      <c r="F66" s="277"/>
      <c r="G66" s="277"/>
      <c r="H66" s="277"/>
      <c r="I66" s="277"/>
      <c r="J66" s="277"/>
      <c r="K66" s="277"/>
      <c r="L66" s="277"/>
      <c r="M66" s="277"/>
      <c r="N66" s="277"/>
      <c r="O66" s="277"/>
    </row>
    <row r="67" spans="1:15" x14ac:dyDescent="0.25">
      <c r="A67" s="277"/>
      <c r="B67" s="277"/>
      <c r="C67" s="277"/>
      <c r="D67" s="277"/>
      <c r="E67" s="277"/>
      <c r="F67" s="277"/>
      <c r="G67" s="277"/>
      <c r="H67" s="277"/>
      <c r="I67" s="277"/>
      <c r="J67" s="277"/>
      <c r="K67" s="277"/>
      <c r="L67" s="277"/>
      <c r="M67" s="277"/>
      <c r="N67" s="277"/>
      <c r="O67" s="277"/>
    </row>
    <row r="68" spans="1:15" x14ac:dyDescent="0.25">
      <c r="A68" s="277"/>
      <c r="B68" s="277"/>
      <c r="C68" s="277"/>
      <c r="D68" s="277"/>
      <c r="E68" s="277"/>
      <c r="F68" s="277"/>
      <c r="G68" s="277"/>
      <c r="H68" s="277"/>
      <c r="I68" s="277"/>
      <c r="J68" s="277"/>
      <c r="K68" s="277"/>
      <c r="L68" s="277"/>
      <c r="M68" s="277"/>
      <c r="N68" s="277"/>
      <c r="O68" s="277"/>
    </row>
    <row r="69" spans="1:15" x14ac:dyDescent="0.25">
      <c r="A69" s="277"/>
      <c r="B69" s="277"/>
      <c r="C69" s="277"/>
      <c r="D69" s="277"/>
      <c r="E69" s="277"/>
      <c r="F69" s="277"/>
      <c r="G69" s="277"/>
      <c r="H69" s="277"/>
      <c r="I69" s="277"/>
      <c r="J69" s="277"/>
      <c r="K69" s="277"/>
      <c r="L69" s="277"/>
      <c r="M69" s="277"/>
      <c r="N69" s="277"/>
      <c r="O69" s="277"/>
    </row>
    <row r="70" spans="1:15" x14ac:dyDescent="0.25">
      <c r="A70" s="277"/>
      <c r="B70" s="277"/>
      <c r="C70" s="277"/>
      <c r="D70" s="277"/>
      <c r="E70" s="277"/>
      <c r="F70" s="277"/>
      <c r="G70" s="277"/>
      <c r="H70" s="277"/>
      <c r="I70" s="277"/>
      <c r="J70" s="277"/>
      <c r="K70" s="277"/>
      <c r="L70" s="277"/>
      <c r="M70" s="277"/>
      <c r="N70" s="277"/>
      <c r="O70" s="277"/>
    </row>
    <row r="71" spans="1:15" x14ac:dyDescent="0.25">
      <c r="A71" s="277"/>
      <c r="B71" s="277"/>
      <c r="C71" s="277"/>
      <c r="D71" s="277"/>
      <c r="E71" s="277"/>
      <c r="F71" s="277"/>
      <c r="G71" s="277"/>
      <c r="H71" s="277"/>
      <c r="I71" s="277"/>
      <c r="J71" s="277"/>
      <c r="K71" s="277"/>
      <c r="L71" s="277"/>
      <c r="M71" s="277"/>
      <c r="N71" s="277"/>
      <c r="O71" s="277"/>
    </row>
    <row r="72" spans="1:15" x14ac:dyDescent="0.25">
      <c r="A72" s="277"/>
      <c r="B72" s="277"/>
      <c r="C72" s="277"/>
      <c r="D72" s="277"/>
      <c r="E72" s="277"/>
      <c r="F72" s="277"/>
      <c r="G72" s="277"/>
      <c r="H72" s="277"/>
      <c r="I72" s="277"/>
      <c r="J72" s="277"/>
      <c r="K72" s="277"/>
      <c r="L72" s="277"/>
      <c r="M72" s="277"/>
      <c r="N72" s="277"/>
      <c r="O72" s="277"/>
    </row>
  </sheetData>
  <mergeCells count="51">
    <mergeCell ref="K23:M23"/>
    <mergeCell ref="G20:I20"/>
    <mergeCell ref="J20:J22"/>
    <mergeCell ref="K20:M22"/>
    <mergeCell ref="B44:O44"/>
    <mergeCell ref="F40:F42"/>
    <mergeCell ref="B45:O45"/>
    <mergeCell ref="B37:O37"/>
    <mergeCell ref="B39:O39"/>
    <mergeCell ref="J12:L12"/>
    <mergeCell ref="B29:O29"/>
    <mergeCell ref="O40:O42"/>
    <mergeCell ref="D12:G12"/>
    <mergeCell ref="G40:G41"/>
    <mergeCell ref="H40:H41"/>
    <mergeCell ref="I40:J40"/>
    <mergeCell ref="K40:K41"/>
    <mergeCell ref="L40:N40"/>
    <mergeCell ref="B40:B42"/>
    <mergeCell ref="C40:C42"/>
    <mergeCell ref="D40:D42"/>
    <mergeCell ref="E40:E42"/>
    <mergeCell ref="B8:O8"/>
    <mergeCell ref="B28:O28"/>
    <mergeCell ref="B32:B34"/>
    <mergeCell ref="C32:C34"/>
    <mergeCell ref="D32:D34"/>
    <mergeCell ref="E32:E34"/>
    <mergeCell ref="F32:F34"/>
    <mergeCell ref="G32:G33"/>
    <mergeCell ref="H32:H33"/>
    <mergeCell ref="I32:J32"/>
    <mergeCell ref="K32:K33"/>
    <mergeCell ref="L32:N32"/>
    <mergeCell ref="O32:O34"/>
    <mergeCell ref="B10:O10"/>
    <mergeCell ref="B31:O31"/>
    <mergeCell ref="B26:O26"/>
    <mergeCell ref="B1:O1"/>
    <mergeCell ref="B2:O2"/>
    <mergeCell ref="B3:O3"/>
    <mergeCell ref="B4:O4"/>
    <mergeCell ref="B6:O6"/>
    <mergeCell ref="B14:O14"/>
    <mergeCell ref="B16:O16"/>
    <mergeCell ref="B17:O17"/>
    <mergeCell ref="B20:B22"/>
    <mergeCell ref="C20:C22"/>
    <mergeCell ref="D20:D22"/>
    <mergeCell ref="E20:E22"/>
    <mergeCell ref="F20:F22"/>
  </mergeCells>
  <pageMargins left="0.25" right="0.25" top="0.75" bottom="0.75" header="0.3" footer="0.3"/>
  <pageSetup paperSize="9" scale="56" orientation="landscape" r:id="rId1"/>
  <rowBreaks count="1" manualBreakCount="1">
    <brk id="45" max="14" man="1"/>
  </rowBreaks>
  <ignoredErrors>
    <ignoredError sqref="I43:N43" evalError="1"/>
  </ignoredError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12">
    <tabColor theme="8" tint="0.39997558519241921"/>
  </sheetPr>
  <dimension ref="B1:J141"/>
  <sheetViews>
    <sheetView showGridLines="0" zoomScaleNormal="100" zoomScaleSheetLayoutView="100" workbookViewId="0">
      <selection activeCell="H11" sqref="H11:I11"/>
    </sheetView>
  </sheetViews>
  <sheetFormatPr defaultRowHeight="15" x14ac:dyDescent="0.25"/>
  <cols>
    <col min="1" max="1" width="16.7109375" style="56" customWidth="1"/>
    <col min="2" max="2" width="7.28515625" style="56" customWidth="1"/>
    <col min="3" max="3" width="11.42578125" style="56" customWidth="1"/>
    <col min="4" max="4" width="12.7109375" style="56" customWidth="1"/>
    <col min="5" max="5" width="8.85546875" style="56" customWidth="1"/>
    <col min="6" max="6" width="7.42578125" style="56" customWidth="1"/>
    <col min="7" max="7" width="24.85546875" style="56" customWidth="1"/>
    <col min="8" max="8" width="18.140625" style="56" customWidth="1"/>
    <col min="9" max="9" width="19.5703125" style="106" customWidth="1"/>
    <col min="10" max="10" width="16.7109375" style="56" customWidth="1"/>
    <col min="11" max="16384" width="9.140625" style="56"/>
  </cols>
  <sheetData>
    <row r="1" spans="2:10" x14ac:dyDescent="0.25">
      <c r="B1" s="656" t="str">
        <f>ORIENTAÇÕES!B1</f>
        <v>ANEXO IV</v>
      </c>
      <c r="C1" s="656"/>
      <c r="D1" s="656"/>
      <c r="E1" s="656"/>
      <c r="F1" s="656"/>
      <c r="G1" s="656"/>
      <c r="H1" s="656"/>
      <c r="I1" s="656"/>
    </row>
    <row r="2" spans="2:10" ht="15.75" customHeight="1" x14ac:dyDescent="0.25">
      <c r="B2" s="657" t="str">
        <f>ORIENTAÇÕES!B2</f>
        <v xml:space="preserve">PLANILHA REFERENCIAL DE CUSTO E FORMAÇÃO DE PREÇO </v>
      </c>
      <c r="C2" s="657"/>
      <c r="D2" s="657"/>
      <c r="E2" s="657"/>
      <c r="F2" s="657"/>
      <c r="G2" s="657"/>
      <c r="H2" s="657"/>
      <c r="I2" s="657"/>
    </row>
    <row r="3" spans="2:10" x14ac:dyDescent="0.25">
      <c r="B3" s="658" t="str">
        <f>ORIENTAÇÕES!B3</f>
        <v>PREGÃO ELETRÔNICO Nº 10/2020</v>
      </c>
      <c r="C3" s="658"/>
      <c r="D3" s="658"/>
      <c r="E3" s="658"/>
      <c r="F3" s="658"/>
      <c r="G3" s="658"/>
      <c r="H3" s="658"/>
      <c r="I3" s="658"/>
    </row>
    <row r="4" spans="2:10" x14ac:dyDescent="0.25">
      <c r="B4" s="658" t="s">
        <v>223</v>
      </c>
      <c r="C4" s="658"/>
      <c r="D4" s="658"/>
      <c r="E4" s="658"/>
      <c r="F4" s="658"/>
      <c r="G4" s="658"/>
      <c r="H4" s="658"/>
      <c r="I4" s="658"/>
    </row>
    <row r="5" spans="2:10" x14ac:dyDescent="0.25">
      <c r="B5" s="132"/>
      <c r="C5" s="132"/>
      <c r="D5" s="132"/>
      <c r="E5" s="132"/>
      <c r="F5" s="132"/>
      <c r="G5" s="132"/>
      <c r="H5" s="132"/>
      <c r="I5" s="132"/>
    </row>
    <row r="6" spans="2:10" x14ac:dyDescent="0.25">
      <c r="B6" s="658" t="str">
        <f>ORIENTAÇÕES!B8</f>
        <v>ITEM 1 - MOTORISTAS</v>
      </c>
      <c r="C6" s="658"/>
      <c r="D6" s="658"/>
      <c r="E6" s="658"/>
      <c r="F6" s="658"/>
      <c r="G6" s="658"/>
      <c r="H6" s="658"/>
      <c r="I6" s="658"/>
    </row>
    <row r="7" spans="2:10" x14ac:dyDescent="0.25">
      <c r="B7" s="659"/>
      <c r="C7" s="658"/>
      <c r="D7" s="658"/>
      <c r="E7" s="658"/>
      <c r="F7" s="658"/>
      <c r="G7" s="658"/>
      <c r="H7" s="658"/>
      <c r="I7" s="658"/>
    </row>
    <row r="8" spans="2:10" x14ac:dyDescent="0.25">
      <c r="B8" s="660" t="s">
        <v>119</v>
      </c>
      <c r="C8" s="660"/>
      <c r="D8" s="660"/>
      <c r="E8" s="660"/>
      <c r="F8" s="660"/>
      <c r="G8" s="660"/>
      <c r="H8" s="660"/>
      <c r="I8" s="660"/>
    </row>
    <row r="9" spans="2:10" ht="15" customHeight="1" x14ac:dyDescent="0.25">
      <c r="B9" s="652" t="s">
        <v>35</v>
      </c>
      <c r="C9" s="652"/>
      <c r="D9" s="652"/>
      <c r="E9" s="652"/>
      <c r="F9" s="652"/>
      <c r="G9" s="652"/>
      <c r="H9" s="653" t="str">
        <f>RESUMO!C12</f>
        <v>XX/XX/XXXX</v>
      </c>
      <c r="I9" s="654"/>
    </row>
    <row r="10" spans="2:10" x14ac:dyDescent="0.25">
      <c r="B10" s="652" t="s">
        <v>87</v>
      </c>
      <c r="C10" s="652"/>
      <c r="D10" s="652"/>
      <c r="E10" s="652"/>
      <c r="F10" s="652"/>
      <c r="G10" s="652"/>
      <c r="H10" s="653" t="str">
        <f>RESUMO!C10</f>
        <v>XXXXXXXXXXXXXXXXXXXXXXXXXXXXXXXXXXXXXX</v>
      </c>
      <c r="I10" s="653"/>
    </row>
    <row r="11" spans="2:10" ht="15" customHeight="1" x14ac:dyDescent="0.25">
      <c r="B11" s="652" t="s">
        <v>36</v>
      </c>
      <c r="C11" s="652"/>
      <c r="D11" s="652"/>
      <c r="E11" s="652"/>
      <c r="F11" s="652"/>
      <c r="G11" s="652"/>
      <c r="H11" s="654" t="s">
        <v>39</v>
      </c>
      <c r="I11" s="654"/>
    </row>
    <row r="12" spans="2:10" ht="15.75" customHeight="1" x14ac:dyDescent="0.25">
      <c r="B12" s="652" t="s">
        <v>37</v>
      </c>
      <c r="C12" s="652"/>
      <c r="D12" s="652"/>
      <c r="E12" s="652"/>
      <c r="F12" s="652"/>
      <c r="G12" s="652"/>
      <c r="H12" s="648" t="s">
        <v>22</v>
      </c>
      <c r="I12" s="648"/>
      <c r="J12" s="97" t="s">
        <v>193</v>
      </c>
    </row>
    <row r="13" spans="2:10" ht="15.75" customHeight="1" x14ac:dyDescent="0.25">
      <c r="B13" s="98"/>
      <c r="C13" s="98"/>
      <c r="D13" s="98"/>
      <c r="E13" s="98"/>
      <c r="F13" s="98"/>
      <c r="G13" s="98"/>
      <c r="H13" s="55"/>
      <c r="I13" s="55"/>
    </row>
    <row r="14" spans="2:10" ht="17.25" customHeight="1" x14ac:dyDescent="0.25">
      <c r="B14" s="661" t="s">
        <v>3</v>
      </c>
      <c r="C14" s="661"/>
      <c r="D14" s="661"/>
      <c r="E14" s="661"/>
      <c r="F14" s="661"/>
      <c r="G14" s="661"/>
      <c r="H14" s="661" t="s">
        <v>4</v>
      </c>
      <c r="I14" s="661"/>
    </row>
    <row r="15" spans="2:10" x14ac:dyDescent="0.25">
      <c r="B15" s="649" t="s">
        <v>224</v>
      </c>
      <c r="C15" s="649"/>
      <c r="D15" s="649"/>
      <c r="E15" s="649"/>
      <c r="F15" s="649"/>
      <c r="G15" s="649"/>
      <c r="H15" s="650" t="s">
        <v>319</v>
      </c>
      <c r="I15" s="651"/>
      <c r="J15" s="51"/>
    </row>
    <row r="16" spans="2:10" ht="15.75" customHeight="1" x14ac:dyDescent="0.25">
      <c r="B16" s="642" t="s">
        <v>115</v>
      </c>
      <c r="C16" s="642"/>
      <c r="D16" s="642"/>
      <c r="E16" s="642"/>
      <c r="F16" s="642"/>
      <c r="G16" s="642"/>
      <c r="H16" s="643" t="str">
        <f>'TABELA APOIO'!H18</f>
        <v>SINFRECAR</v>
      </c>
      <c r="I16" s="644"/>
    </row>
    <row r="17" spans="2:9" ht="15.75" customHeight="1" x14ac:dyDescent="0.25">
      <c r="B17" s="501" t="s">
        <v>131</v>
      </c>
      <c r="C17" s="501"/>
      <c r="D17" s="501"/>
      <c r="E17" s="501"/>
      <c r="F17" s="501"/>
      <c r="G17" s="501"/>
      <c r="H17" s="645" t="s">
        <v>370</v>
      </c>
      <c r="I17" s="646"/>
    </row>
    <row r="18" spans="2:9" x14ac:dyDescent="0.25">
      <c r="B18" s="501" t="s">
        <v>38</v>
      </c>
      <c r="C18" s="501"/>
      <c r="D18" s="501"/>
      <c r="E18" s="501"/>
      <c r="F18" s="501"/>
      <c r="G18" s="501"/>
      <c r="H18" s="647" t="str">
        <f>'TABELA APOIO'!J18</f>
        <v>1° de Maio</v>
      </c>
      <c r="I18" s="648"/>
    </row>
    <row r="19" spans="2:9" ht="20.25" customHeight="1" x14ac:dyDescent="0.25">
      <c r="B19" s="655"/>
      <c r="C19" s="655"/>
      <c r="D19" s="655"/>
      <c r="E19" s="655"/>
      <c r="F19" s="655"/>
      <c r="G19" s="655"/>
      <c r="H19" s="655"/>
      <c r="I19" s="655"/>
    </row>
    <row r="20" spans="2:9" ht="15.75" x14ac:dyDescent="0.25">
      <c r="B20" s="621" t="s">
        <v>23</v>
      </c>
      <c r="C20" s="621"/>
      <c r="D20" s="621"/>
      <c r="E20" s="621"/>
      <c r="F20" s="621"/>
      <c r="G20" s="621"/>
      <c r="H20" s="621"/>
      <c r="I20" s="621"/>
    </row>
    <row r="21" spans="2:9" x14ac:dyDescent="0.25">
      <c r="B21" s="72"/>
      <c r="C21" s="72"/>
      <c r="D21" s="72"/>
      <c r="E21" s="72"/>
      <c r="F21" s="72"/>
      <c r="G21" s="72"/>
      <c r="H21" s="72"/>
      <c r="I21" s="72"/>
    </row>
    <row r="22" spans="2:9" x14ac:dyDescent="0.25">
      <c r="B22" s="18">
        <v>1</v>
      </c>
      <c r="C22" s="624" t="s">
        <v>5</v>
      </c>
      <c r="D22" s="624"/>
      <c r="E22" s="624"/>
      <c r="F22" s="624"/>
      <c r="G22" s="624"/>
      <c r="H22" s="99" t="s">
        <v>27</v>
      </c>
      <c r="I22" s="99" t="s">
        <v>28</v>
      </c>
    </row>
    <row r="23" spans="2:9" ht="18" customHeight="1" x14ac:dyDescent="0.25">
      <c r="B23" s="65" t="s">
        <v>6</v>
      </c>
      <c r="C23" s="501" t="s">
        <v>107</v>
      </c>
      <c r="D23" s="501"/>
      <c r="E23" s="501"/>
      <c r="F23" s="501"/>
      <c r="G23" s="501"/>
      <c r="H23" s="100" t="s">
        <v>225</v>
      </c>
      <c r="I23" s="101">
        <f>'TABELA APOIO'!E38</f>
        <v>1756.4920000000002</v>
      </c>
    </row>
    <row r="24" spans="2:9" ht="18" customHeight="1" x14ac:dyDescent="0.25">
      <c r="B24" s="65" t="s">
        <v>0</v>
      </c>
      <c r="C24" s="501" t="s">
        <v>108</v>
      </c>
      <c r="D24" s="501"/>
      <c r="E24" s="501"/>
      <c r="F24" s="501"/>
      <c r="G24" s="501"/>
      <c r="H24" s="170" t="s">
        <v>441</v>
      </c>
      <c r="I24" s="103">
        <f>'TABELA APOIO'!F38</f>
        <v>0</v>
      </c>
    </row>
    <row r="25" spans="2:9" ht="18" customHeight="1" x14ac:dyDescent="0.25">
      <c r="B25" s="102" t="s">
        <v>1</v>
      </c>
      <c r="C25" s="501" t="s">
        <v>109</v>
      </c>
      <c r="D25" s="501"/>
      <c r="E25" s="501"/>
      <c r="F25" s="501"/>
      <c r="G25" s="501"/>
      <c r="H25" s="170" t="s">
        <v>441</v>
      </c>
      <c r="I25" s="103">
        <f>'TABELA APOIO'!G38</f>
        <v>0</v>
      </c>
    </row>
    <row r="26" spans="2:9" ht="18" customHeight="1" x14ac:dyDescent="0.25">
      <c r="B26" s="65" t="s">
        <v>7</v>
      </c>
      <c r="C26" s="501" t="s">
        <v>29</v>
      </c>
      <c r="D26" s="501"/>
      <c r="E26" s="501"/>
      <c r="F26" s="501"/>
      <c r="G26" s="501"/>
      <c r="H26" s="104" t="s">
        <v>42</v>
      </c>
      <c r="I26" s="86">
        <v>0</v>
      </c>
    </row>
    <row r="27" spans="2:9" ht="18" customHeight="1" x14ac:dyDescent="0.25">
      <c r="B27" s="65" t="s">
        <v>2</v>
      </c>
      <c r="C27" s="501" t="s">
        <v>116</v>
      </c>
      <c r="D27" s="501"/>
      <c r="E27" s="501"/>
      <c r="F27" s="501"/>
      <c r="G27" s="501"/>
      <c r="H27" s="104" t="s">
        <v>42</v>
      </c>
      <c r="I27" s="86">
        <v>0</v>
      </c>
    </row>
    <row r="28" spans="2:9" ht="18" customHeight="1" x14ac:dyDescent="0.25">
      <c r="B28" s="65" t="s">
        <v>8</v>
      </c>
      <c r="C28" s="501" t="s">
        <v>117</v>
      </c>
      <c r="D28" s="501"/>
      <c r="E28" s="501"/>
      <c r="F28" s="501"/>
      <c r="G28" s="501"/>
      <c r="H28" s="104" t="s">
        <v>42</v>
      </c>
      <c r="I28" s="86">
        <v>0</v>
      </c>
    </row>
    <row r="29" spans="2:9" ht="17.25" customHeight="1" x14ac:dyDescent="0.25">
      <c r="B29" s="611" t="s">
        <v>140</v>
      </c>
      <c r="C29" s="611"/>
      <c r="D29" s="611"/>
      <c r="E29" s="611"/>
      <c r="F29" s="611"/>
      <c r="G29" s="611"/>
      <c r="H29" s="611"/>
      <c r="I29" s="105">
        <f>SUM(I23:I28)</f>
        <v>1756.4920000000002</v>
      </c>
    </row>
    <row r="30" spans="2:9" ht="20.25" customHeight="1" x14ac:dyDescent="0.25"/>
    <row r="31" spans="2:9" ht="15.75" x14ac:dyDescent="0.25">
      <c r="B31" s="621" t="s">
        <v>118</v>
      </c>
      <c r="C31" s="621"/>
      <c r="D31" s="621"/>
      <c r="E31" s="621"/>
      <c r="F31" s="621"/>
      <c r="G31" s="621"/>
      <c r="H31" s="621"/>
      <c r="I31" s="621"/>
    </row>
    <row r="32" spans="2:9" s="108" customFormat="1" ht="14.25" customHeight="1" x14ac:dyDescent="0.25">
      <c r="B32" s="107"/>
      <c r="C32" s="107"/>
      <c r="D32" s="107"/>
      <c r="E32" s="107"/>
      <c r="F32" s="107"/>
      <c r="G32" s="107"/>
      <c r="H32" s="107"/>
      <c r="I32" s="107"/>
    </row>
    <row r="33" spans="2:10" s="108" customFormat="1" ht="17.25" customHeight="1" x14ac:dyDescent="0.25">
      <c r="B33" s="641" t="s">
        <v>158</v>
      </c>
      <c r="C33" s="641"/>
      <c r="D33" s="641"/>
      <c r="E33" s="641"/>
      <c r="F33" s="641"/>
      <c r="G33" s="641"/>
      <c r="H33" s="641"/>
      <c r="I33" s="641"/>
    </row>
    <row r="34" spans="2:10" x14ac:dyDescent="0.25">
      <c r="B34" s="18" t="s">
        <v>110</v>
      </c>
      <c r="C34" s="624" t="s">
        <v>137</v>
      </c>
      <c r="D34" s="624"/>
      <c r="E34" s="624"/>
      <c r="F34" s="624"/>
      <c r="G34" s="624"/>
      <c r="H34" s="99" t="s">
        <v>27</v>
      </c>
      <c r="I34" s="99" t="s">
        <v>28</v>
      </c>
    </row>
    <row r="35" spans="2:10" x14ac:dyDescent="0.25">
      <c r="B35" s="65" t="s">
        <v>6</v>
      </c>
      <c r="C35" s="501" t="s">
        <v>120</v>
      </c>
      <c r="D35" s="501"/>
      <c r="E35" s="501"/>
      <c r="F35" s="501"/>
      <c r="G35" s="501"/>
      <c r="H35" s="67">
        <f>'TABELA APOIO'!G45</f>
        <v>8.3333333333333329E-2</v>
      </c>
      <c r="I35" s="103">
        <f>$I$29*H35</f>
        <v>146.37433333333334</v>
      </c>
      <c r="J35" s="109"/>
    </row>
    <row r="36" spans="2:10" x14ac:dyDescent="0.25">
      <c r="B36" s="65" t="s">
        <v>0</v>
      </c>
      <c r="C36" s="501" t="s">
        <v>157</v>
      </c>
      <c r="D36" s="501"/>
      <c r="E36" s="501"/>
      <c r="F36" s="501"/>
      <c r="G36" s="501"/>
      <c r="H36" s="67">
        <f>'TABELA APOIO'!G46</f>
        <v>2.7777777777777776E-2</v>
      </c>
      <c r="I36" s="103">
        <f>$I$29*H36</f>
        <v>48.791444444444444</v>
      </c>
      <c r="J36" s="109"/>
    </row>
    <row r="37" spans="2:10" x14ac:dyDescent="0.25">
      <c r="B37" s="497" t="s">
        <v>21</v>
      </c>
      <c r="C37" s="497"/>
      <c r="D37" s="497"/>
      <c r="E37" s="497"/>
      <c r="F37" s="497"/>
      <c r="G37" s="497"/>
      <c r="H37" s="50">
        <f>SUM(H35:H36)</f>
        <v>0.1111111111111111</v>
      </c>
      <c r="I37" s="110">
        <f>SUM(I35:I36)</f>
        <v>195.16577777777778</v>
      </c>
    </row>
    <row r="38" spans="2:10" ht="18.75" customHeight="1" x14ac:dyDescent="0.25">
      <c r="B38" s="65" t="s">
        <v>1</v>
      </c>
      <c r="C38" s="475" t="s">
        <v>156</v>
      </c>
      <c r="D38" s="475"/>
      <c r="E38" s="475"/>
      <c r="F38" s="475"/>
      <c r="G38" s="475"/>
      <c r="H38" s="218">
        <f>H51</f>
        <v>0.36800000000000005</v>
      </c>
      <c r="I38" s="101">
        <f>I37*H38</f>
        <v>71.821006222222238</v>
      </c>
      <c r="J38" s="109"/>
    </row>
    <row r="39" spans="2:10" x14ac:dyDescent="0.25">
      <c r="B39" s="629" t="s">
        <v>142</v>
      </c>
      <c r="C39" s="629"/>
      <c r="D39" s="629"/>
      <c r="E39" s="629"/>
      <c r="F39" s="629"/>
      <c r="G39" s="629"/>
      <c r="H39" s="629"/>
      <c r="I39" s="111">
        <f>SUM(I37:I38)</f>
        <v>266.986784</v>
      </c>
    </row>
    <row r="40" spans="2:10" s="108" customFormat="1" ht="18.75" customHeight="1" x14ac:dyDescent="0.25">
      <c r="B40" s="107"/>
      <c r="C40" s="107"/>
      <c r="D40" s="107"/>
      <c r="E40" s="107"/>
      <c r="F40" s="107"/>
      <c r="G40" s="107"/>
      <c r="H40" s="107"/>
      <c r="I40" s="107"/>
    </row>
    <row r="41" spans="2:10" s="108" customFormat="1" x14ac:dyDescent="0.25">
      <c r="B41" s="631" t="s">
        <v>112</v>
      </c>
      <c r="C41" s="631"/>
      <c r="D41" s="631"/>
      <c r="E41" s="631"/>
      <c r="F41" s="631"/>
      <c r="G41" s="631"/>
      <c r="H41" s="631"/>
      <c r="I41" s="631"/>
    </row>
    <row r="42" spans="2:10" s="108" customFormat="1" ht="18" customHeight="1" x14ac:dyDescent="0.25">
      <c r="B42" s="18" t="s">
        <v>113</v>
      </c>
      <c r="C42" s="624" t="s">
        <v>137</v>
      </c>
      <c r="D42" s="624"/>
      <c r="E42" s="624"/>
      <c r="F42" s="624"/>
      <c r="G42" s="624"/>
      <c r="H42" s="99" t="s">
        <v>66</v>
      </c>
      <c r="I42" s="99" t="s">
        <v>28</v>
      </c>
    </row>
    <row r="43" spans="2:10" s="108" customFormat="1" ht="17.25" customHeight="1" x14ac:dyDescent="0.25">
      <c r="B43" s="65" t="s">
        <v>6</v>
      </c>
      <c r="C43" s="501" t="s">
        <v>53</v>
      </c>
      <c r="D43" s="501"/>
      <c r="E43" s="501"/>
      <c r="F43" s="501"/>
      <c r="G43" s="501"/>
      <c r="H43" s="112">
        <f>'TABELA APOIO'!H52</f>
        <v>0.2</v>
      </c>
      <c r="I43" s="103">
        <f>$I$29*H43</f>
        <v>351.29840000000007</v>
      </c>
    </row>
    <row r="44" spans="2:10" s="108" customFormat="1" ht="17.25" customHeight="1" x14ac:dyDescent="0.25">
      <c r="B44" s="65" t="s">
        <v>0</v>
      </c>
      <c r="C44" s="501" t="s">
        <v>54</v>
      </c>
      <c r="D44" s="501"/>
      <c r="E44" s="501"/>
      <c r="F44" s="501"/>
      <c r="G44" s="501"/>
      <c r="H44" s="112">
        <f>'TABELA APOIO'!H53</f>
        <v>2.5000000000000001E-2</v>
      </c>
      <c r="I44" s="103">
        <f t="shared" ref="I44:I50" si="0">$I$29*H44</f>
        <v>43.912300000000009</v>
      </c>
    </row>
    <row r="45" spans="2:10" s="108" customFormat="1" ht="17.25" customHeight="1" x14ac:dyDescent="0.25">
      <c r="B45" s="65" t="s">
        <v>1</v>
      </c>
      <c r="C45" s="501" t="s">
        <v>55</v>
      </c>
      <c r="D45" s="501"/>
      <c r="E45" s="501"/>
      <c r="F45" s="501"/>
      <c r="G45" s="501"/>
      <c r="H45" s="112">
        <f>'TABELA APOIO'!H54</f>
        <v>0.03</v>
      </c>
      <c r="I45" s="103">
        <f t="shared" si="0"/>
        <v>52.694760000000002</v>
      </c>
    </row>
    <row r="46" spans="2:10" s="108" customFormat="1" ht="17.25" customHeight="1" x14ac:dyDescent="0.25">
      <c r="B46" s="65" t="s">
        <v>7</v>
      </c>
      <c r="C46" s="501" t="s">
        <v>63</v>
      </c>
      <c r="D46" s="501"/>
      <c r="E46" s="501"/>
      <c r="F46" s="501"/>
      <c r="G46" s="501"/>
      <c r="H46" s="112">
        <f>'TABELA APOIO'!H55</f>
        <v>1.4999999999999999E-2</v>
      </c>
      <c r="I46" s="103">
        <f t="shared" si="0"/>
        <v>26.347380000000001</v>
      </c>
    </row>
    <row r="47" spans="2:10" s="108" customFormat="1" ht="17.25" customHeight="1" x14ac:dyDescent="0.25">
      <c r="B47" s="65" t="s">
        <v>2</v>
      </c>
      <c r="C47" s="501" t="s">
        <v>64</v>
      </c>
      <c r="D47" s="501"/>
      <c r="E47" s="501"/>
      <c r="F47" s="501"/>
      <c r="G47" s="501"/>
      <c r="H47" s="112">
        <f>'TABELA APOIO'!H56</f>
        <v>0.01</v>
      </c>
      <c r="I47" s="103">
        <f t="shared" si="0"/>
        <v>17.564920000000001</v>
      </c>
    </row>
    <row r="48" spans="2:10" s="108" customFormat="1" ht="17.25" customHeight="1" x14ac:dyDescent="0.25">
      <c r="B48" s="65" t="s">
        <v>8</v>
      </c>
      <c r="C48" s="501" t="s">
        <v>14</v>
      </c>
      <c r="D48" s="501"/>
      <c r="E48" s="501"/>
      <c r="F48" s="501"/>
      <c r="G48" s="501"/>
      <c r="H48" s="112">
        <f>'TABELA APOIO'!H57</f>
        <v>6.0000000000000001E-3</v>
      </c>
      <c r="I48" s="103">
        <f t="shared" si="0"/>
        <v>10.538952000000002</v>
      </c>
    </row>
    <row r="49" spans="2:9" s="108" customFormat="1" ht="17.25" customHeight="1" x14ac:dyDescent="0.25">
      <c r="B49" s="65" t="s">
        <v>9</v>
      </c>
      <c r="C49" s="501" t="s">
        <v>12</v>
      </c>
      <c r="D49" s="501"/>
      <c r="E49" s="501"/>
      <c r="F49" s="501"/>
      <c r="G49" s="501"/>
      <c r="H49" s="112">
        <f>'TABELA APOIO'!H58</f>
        <v>2E-3</v>
      </c>
      <c r="I49" s="103">
        <f t="shared" si="0"/>
        <v>3.5129840000000003</v>
      </c>
    </row>
    <row r="50" spans="2:9" s="108" customFormat="1" ht="17.25" customHeight="1" x14ac:dyDescent="0.25">
      <c r="B50" s="65" t="s">
        <v>10</v>
      </c>
      <c r="C50" s="501" t="s">
        <v>13</v>
      </c>
      <c r="D50" s="501"/>
      <c r="E50" s="501"/>
      <c r="F50" s="501"/>
      <c r="G50" s="501"/>
      <c r="H50" s="112">
        <f>'TABELA APOIO'!H59</f>
        <v>0.08</v>
      </c>
      <c r="I50" s="103">
        <f t="shared" si="0"/>
        <v>140.51936000000001</v>
      </c>
    </row>
    <row r="51" spans="2:9" s="108" customFormat="1" ht="18" customHeight="1" x14ac:dyDescent="0.25">
      <c r="B51" s="629" t="s">
        <v>143</v>
      </c>
      <c r="C51" s="629" t="s">
        <v>15</v>
      </c>
      <c r="D51" s="629"/>
      <c r="E51" s="629"/>
      <c r="F51" s="629"/>
      <c r="G51" s="629"/>
      <c r="H51" s="113">
        <f>SUM(H43:H50)</f>
        <v>0.36800000000000005</v>
      </c>
      <c r="I51" s="111">
        <f>SUM(I43:I50)</f>
        <v>646.38905599999998</v>
      </c>
    </row>
    <row r="52" spans="2:9" s="108" customFormat="1" ht="14.25" customHeight="1" x14ac:dyDescent="0.25">
      <c r="B52" s="107"/>
      <c r="C52" s="107"/>
      <c r="D52" s="107"/>
      <c r="E52" s="107"/>
      <c r="F52" s="107"/>
      <c r="G52" s="107"/>
      <c r="H52" s="107"/>
      <c r="I52" s="107"/>
    </row>
    <row r="53" spans="2:9" s="108" customFormat="1" ht="18.75" customHeight="1" x14ac:dyDescent="0.25">
      <c r="B53" s="631" t="s">
        <v>114</v>
      </c>
      <c r="C53" s="631"/>
      <c r="D53" s="631"/>
      <c r="E53" s="631"/>
      <c r="F53" s="631"/>
      <c r="G53" s="631"/>
      <c r="H53" s="631"/>
      <c r="I53" s="631"/>
    </row>
    <row r="54" spans="2:9" x14ac:dyDescent="0.25">
      <c r="B54" s="18" t="s">
        <v>135</v>
      </c>
      <c r="C54" s="624" t="s">
        <v>137</v>
      </c>
      <c r="D54" s="624"/>
      <c r="E54" s="624"/>
      <c r="F54" s="624"/>
      <c r="G54" s="624"/>
      <c r="H54" s="99" t="s">
        <v>27</v>
      </c>
      <c r="I54" s="99" t="s">
        <v>28</v>
      </c>
    </row>
    <row r="55" spans="2:9" ht="16.5" customHeight="1" x14ac:dyDescent="0.25">
      <c r="B55" s="65" t="s">
        <v>6</v>
      </c>
      <c r="C55" s="501" t="s">
        <v>132</v>
      </c>
      <c r="D55" s="501"/>
      <c r="E55" s="501"/>
      <c r="F55" s="501"/>
      <c r="G55" s="501"/>
      <c r="H55" s="639" t="s">
        <v>296</v>
      </c>
      <c r="I55" s="103">
        <f>BENEFÍCIOS!E48</f>
        <v>152.01048000000003</v>
      </c>
    </row>
    <row r="56" spans="2:9" ht="16.5" customHeight="1" x14ac:dyDescent="0.25">
      <c r="B56" s="65" t="s">
        <v>0</v>
      </c>
      <c r="C56" s="501" t="s">
        <v>133</v>
      </c>
      <c r="D56" s="501"/>
      <c r="E56" s="501"/>
      <c r="F56" s="501"/>
      <c r="G56" s="501"/>
      <c r="H56" s="640"/>
      <c r="I56" s="103">
        <f>BENEFÍCIOS!F48</f>
        <v>453.96000000000004</v>
      </c>
    </row>
    <row r="57" spans="2:9" ht="16.5" customHeight="1" x14ac:dyDescent="0.25">
      <c r="B57" s="65" t="s">
        <v>1</v>
      </c>
      <c r="C57" s="501" t="s">
        <v>134</v>
      </c>
      <c r="D57" s="501"/>
      <c r="E57" s="501"/>
      <c r="F57" s="501"/>
      <c r="G57" s="501"/>
      <c r="H57" s="640"/>
      <c r="I57" s="103">
        <f>BENEFÍCIOS!G48</f>
        <v>199.39</v>
      </c>
    </row>
    <row r="58" spans="2:9" ht="16.5" customHeight="1" x14ac:dyDescent="0.25">
      <c r="B58" s="65" t="s">
        <v>7</v>
      </c>
      <c r="C58" s="565" t="s">
        <v>407</v>
      </c>
      <c r="D58" s="622"/>
      <c r="E58" s="622"/>
      <c r="F58" s="622"/>
      <c r="G58" s="566"/>
      <c r="H58" s="640"/>
      <c r="I58" s="103">
        <f>BENEFÍCIOS!H48</f>
        <v>216.29262</v>
      </c>
    </row>
    <row r="59" spans="2:9" ht="16.5" customHeight="1" x14ac:dyDescent="0.25">
      <c r="B59" s="65" t="s">
        <v>2</v>
      </c>
      <c r="C59" s="565" t="s">
        <v>226</v>
      </c>
      <c r="D59" s="622"/>
      <c r="E59" s="622"/>
      <c r="F59" s="622"/>
      <c r="G59" s="566"/>
      <c r="H59" s="640"/>
      <c r="I59" s="103">
        <f>BENEFÍCIOS!I48</f>
        <v>20.58</v>
      </c>
    </row>
    <row r="60" spans="2:9" x14ac:dyDescent="0.25">
      <c r="B60" s="638" t="s">
        <v>56</v>
      </c>
      <c r="C60" s="638"/>
      <c r="D60" s="638"/>
      <c r="E60" s="638"/>
      <c r="F60" s="638"/>
      <c r="G60" s="638"/>
      <c r="H60" s="638"/>
      <c r="I60" s="111">
        <f>SUM(I55:I59)</f>
        <v>1042.2330999999999</v>
      </c>
    </row>
    <row r="62" spans="2:9" ht="15.75" x14ac:dyDescent="0.25">
      <c r="B62" s="630" t="s">
        <v>136</v>
      </c>
      <c r="C62" s="630"/>
      <c r="D62" s="630"/>
      <c r="E62" s="630"/>
      <c r="F62" s="630"/>
      <c r="G62" s="630"/>
      <c r="H62" s="630"/>
      <c r="I62" s="630"/>
    </row>
    <row r="63" spans="2:9" x14ac:dyDescent="0.25">
      <c r="B63" s="18"/>
      <c r="C63" s="623" t="s">
        <v>137</v>
      </c>
      <c r="D63" s="623"/>
      <c r="E63" s="623"/>
      <c r="F63" s="623"/>
      <c r="G63" s="623"/>
      <c r="H63" s="623"/>
      <c r="I63" s="99" t="s">
        <v>28</v>
      </c>
    </row>
    <row r="64" spans="2:9" x14ac:dyDescent="0.25">
      <c r="B64" s="65" t="s">
        <v>110</v>
      </c>
      <c r="C64" s="501" t="s">
        <v>111</v>
      </c>
      <c r="D64" s="501"/>
      <c r="E64" s="501"/>
      <c r="F64" s="501"/>
      <c r="G64" s="501"/>
      <c r="H64" s="501"/>
      <c r="I64" s="103">
        <f>I39</f>
        <v>266.986784</v>
      </c>
    </row>
    <row r="65" spans="2:9" ht="27.75" customHeight="1" x14ac:dyDescent="0.25">
      <c r="B65" s="65" t="s">
        <v>113</v>
      </c>
      <c r="C65" s="475" t="s">
        <v>138</v>
      </c>
      <c r="D65" s="475"/>
      <c r="E65" s="475"/>
      <c r="F65" s="475"/>
      <c r="G65" s="475"/>
      <c r="H65" s="475"/>
      <c r="I65" s="103">
        <f>I51</f>
        <v>646.38905599999998</v>
      </c>
    </row>
    <row r="66" spans="2:9" x14ac:dyDescent="0.25">
      <c r="B66" s="65" t="s">
        <v>135</v>
      </c>
      <c r="C66" s="501" t="s">
        <v>139</v>
      </c>
      <c r="D66" s="501"/>
      <c r="E66" s="501"/>
      <c r="F66" s="501"/>
      <c r="G66" s="501"/>
      <c r="H66" s="501"/>
      <c r="I66" s="103">
        <f>I60</f>
        <v>1042.2330999999999</v>
      </c>
    </row>
    <row r="67" spans="2:9" ht="15" customHeight="1" x14ac:dyDescent="0.25">
      <c r="B67" s="611" t="s">
        <v>144</v>
      </c>
      <c r="C67" s="611"/>
      <c r="D67" s="611"/>
      <c r="E67" s="611"/>
      <c r="F67" s="611"/>
      <c r="G67" s="611"/>
      <c r="H67" s="611"/>
      <c r="I67" s="114">
        <f>SUM(I64:I66)</f>
        <v>1955.6089399999998</v>
      </c>
    </row>
    <row r="70" spans="2:9" ht="15.75" x14ac:dyDescent="0.25">
      <c r="B70" s="621" t="s">
        <v>141</v>
      </c>
      <c r="C70" s="621"/>
      <c r="D70" s="621"/>
      <c r="E70" s="621"/>
      <c r="F70" s="621"/>
      <c r="G70" s="621"/>
      <c r="H70" s="621"/>
      <c r="I70" s="621"/>
    </row>
    <row r="72" spans="2:9" ht="15" customHeight="1" x14ac:dyDescent="0.25">
      <c r="B72" s="18">
        <v>3</v>
      </c>
      <c r="C72" s="624" t="s">
        <v>137</v>
      </c>
      <c r="D72" s="624"/>
      <c r="E72" s="624"/>
      <c r="F72" s="624"/>
      <c r="G72" s="624"/>
      <c r="H72" s="99" t="s">
        <v>66</v>
      </c>
      <c r="I72" s="99" t="s">
        <v>28</v>
      </c>
    </row>
    <row r="73" spans="2:9" ht="15" customHeight="1" x14ac:dyDescent="0.25">
      <c r="B73" s="102" t="s">
        <v>6</v>
      </c>
      <c r="C73" s="501" t="s">
        <v>18</v>
      </c>
      <c r="D73" s="501"/>
      <c r="E73" s="501"/>
      <c r="F73" s="501"/>
      <c r="G73" s="501"/>
      <c r="H73" s="116">
        <f>'TABELA APOIO'!J71</f>
        <v>4.1666666666666666E-3</v>
      </c>
      <c r="I73" s="86">
        <f>$I$29*H73</f>
        <v>7.318716666666667</v>
      </c>
    </row>
    <row r="74" spans="2:9" ht="15" customHeight="1" x14ac:dyDescent="0.25">
      <c r="B74" s="65" t="s">
        <v>0</v>
      </c>
      <c r="C74" s="501" t="s">
        <v>25</v>
      </c>
      <c r="D74" s="501"/>
      <c r="E74" s="501"/>
      <c r="F74" s="501"/>
      <c r="G74" s="501"/>
      <c r="H74" s="67">
        <f>'TABELA APOIO'!J72</f>
        <v>3.3333333333333332E-4</v>
      </c>
      <c r="I74" s="103">
        <f>$I$29*H74</f>
        <v>0.58549733333333343</v>
      </c>
    </row>
    <row r="75" spans="2:9" ht="15" customHeight="1" x14ac:dyDescent="0.25">
      <c r="B75" s="65" t="s">
        <v>1</v>
      </c>
      <c r="C75" s="501" t="s">
        <v>57</v>
      </c>
      <c r="D75" s="501"/>
      <c r="E75" s="501"/>
      <c r="F75" s="501"/>
      <c r="G75" s="501"/>
      <c r="H75" s="67">
        <f>'TABELA APOIO'!J73</f>
        <v>1.8472222222222223E-2</v>
      </c>
      <c r="I75" s="103">
        <f>$I$29*H75</f>
        <v>32.446310555555563</v>
      </c>
    </row>
    <row r="76" spans="2:9" ht="15" customHeight="1" x14ac:dyDescent="0.25">
      <c r="B76" s="65" t="s">
        <v>7</v>
      </c>
      <c r="C76" s="501" t="s">
        <v>155</v>
      </c>
      <c r="D76" s="501"/>
      <c r="E76" s="501"/>
      <c r="F76" s="501"/>
      <c r="G76" s="501"/>
      <c r="H76" s="67">
        <f>'TABELA APOIO'!J74</f>
        <v>6.7977777777777793E-3</v>
      </c>
      <c r="I76" s="103">
        <f>$I$29*H76</f>
        <v>11.940242284444448</v>
      </c>
    </row>
    <row r="77" spans="2:9" ht="15" customHeight="1" x14ac:dyDescent="0.25">
      <c r="B77" s="65" t="s">
        <v>2</v>
      </c>
      <c r="C77" s="510" t="s">
        <v>65</v>
      </c>
      <c r="D77" s="475"/>
      <c r="E77" s="475"/>
      <c r="F77" s="475"/>
      <c r="G77" s="475"/>
      <c r="H77" s="67">
        <f>'TABELA APOIO'!J75</f>
        <v>0.04</v>
      </c>
      <c r="I77" s="103">
        <f>$I$29*H77</f>
        <v>70.259680000000003</v>
      </c>
    </row>
    <row r="78" spans="2:9" ht="15" customHeight="1" x14ac:dyDescent="0.25">
      <c r="B78" s="611" t="s">
        <v>19</v>
      </c>
      <c r="C78" s="611"/>
      <c r="D78" s="611"/>
      <c r="E78" s="611"/>
      <c r="F78" s="611"/>
      <c r="G78" s="611"/>
      <c r="H78" s="611"/>
      <c r="I78" s="114">
        <f>SUM(I73:I77)</f>
        <v>122.55044684000002</v>
      </c>
    </row>
    <row r="79" spans="2:9" ht="15" customHeight="1" x14ac:dyDescent="0.25"/>
    <row r="80" spans="2:9" ht="15" customHeight="1" x14ac:dyDescent="0.25"/>
    <row r="81" spans="2:10" ht="15.75" x14ac:dyDescent="0.25">
      <c r="B81" s="621" t="s">
        <v>147</v>
      </c>
      <c r="C81" s="621"/>
      <c r="D81" s="621"/>
      <c r="E81" s="621"/>
      <c r="F81" s="621"/>
      <c r="G81" s="621"/>
      <c r="H81" s="621"/>
      <c r="I81" s="621"/>
    </row>
    <row r="82" spans="2:10" ht="15.75" x14ac:dyDescent="0.25">
      <c r="B82" s="73"/>
      <c r="C82" s="73"/>
      <c r="D82" s="73"/>
      <c r="E82" s="73"/>
      <c r="F82" s="73"/>
      <c r="G82" s="73"/>
      <c r="H82" s="73"/>
      <c r="I82" s="73"/>
    </row>
    <row r="83" spans="2:10" x14ac:dyDescent="0.25">
      <c r="B83" s="631" t="s">
        <v>148</v>
      </c>
      <c r="C83" s="631"/>
      <c r="D83" s="631"/>
      <c r="E83" s="631"/>
      <c r="F83" s="631"/>
      <c r="G83" s="631"/>
      <c r="H83" s="631"/>
      <c r="I83" s="631"/>
    </row>
    <row r="84" spans="2:10" x14ac:dyDescent="0.25">
      <c r="B84" s="18" t="s">
        <v>11</v>
      </c>
      <c r="C84" s="624" t="s">
        <v>137</v>
      </c>
      <c r="D84" s="624"/>
      <c r="E84" s="624"/>
      <c r="F84" s="624"/>
      <c r="G84" s="624"/>
      <c r="H84" s="99" t="s">
        <v>66</v>
      </c>
      <c r="I84" s="99" t="s">
        <v>28</v>
      </c>
    </row>
    <row r="85" spans="2:10" x14ac:dyDescent="0.25">
      <c r="B85" s="102" t="s">
        <v>6</v>
      </c>
      <c r="C85" s="625" t="s">
        <v>442</v>
      </c>
      <c r="D85" s="625"/>
      <c r="E85" s="625"/>
      <c r="F85" s="625"/>
      <c r="G85" s="625"/>
      <c r="H85" s="635" t="s">
        <v>297</v>
      </c>
      <c r="I85" s="103">
        <f>'TABELA APOIO'!J85</f>
        <v>239.08750726666673</v>
      </c>
    </row>
    <row r="86" spans="2:10" x14ac:dyDescent="0.25">
      <c r="B86" s="102" t="s">
        <v>0</v>
      </c>
      <c r="C86" s="625" t="s">
        <v>298</v>
      </c>
      <c r="D86" s="625"/>
      <c r="E86" s="625"/>
      <c r="F86" s="625"/>
      <c r="G86" s="625"/>
      <c r="H86" s="636"/>
      <c r="I86" s="103">
        <f>'TABELA APOIO'!J86</f>
        <v>27.169034916666675</v>
      </c>
    </row>
    <row r="87" spans="2:10" x14ac:dyDescent="0.25">
      <c r="B87" s="102" t="s">
        <v>1</v>
      </c>
      <c r="C87" s="625" t="s">
        <v>162</v>
      </c>
      <c r="D87" s="625"/>
      <c r="E87" s="625"/>
      <c r="F87" s="625"/>
      <c r="G87" s="625"/>
      <c r="H87" s="636"/>
      <c r="I87" s="103">
        <f>'TABELA APOIO'!J87</f>
        <v>27.169034916666675</v>
      </c>
    </row>
    <row r="88" spans="2:10" ht="14.25" customHeight="1" x14ac:dyDescent="0.25">
      <c r="B88" s="102" t="s">
        <v>7</v>
      </c>
      <c r="C88" s="632" t="s">
        <v>164</v>
      </c>
      <c r="D88" s="633"/>
      <c r="E88" s="633"/>
      <c r="F88" s="633"/>
      <c r="G88" s="634"/>
      <c r="H88" s="636"/>
      <c r="I88" s="103">
        <f>'TABELA APOIO'!J88</f>
        <v>1.2715108341000003</v>
      </c>
    </row>
    <row r="89" spans="2:10" ht="14.25" customHeight="1" x14ac:dyDescent="0.25">
      <c r="B89" s="102" t="s">
        <v>2</v>
      </c>
      <c r="C89" s="565" t="s">
        <v>17</v>
      </c>
      <c r="D89" s="622"/>
      <c r="E89" s="622"/>
      <c r="F89" s="622"/>
      <c r="G89" s="566"/>
      <c r="H89" s="636"/>
      <c r="I89" s="103">
        <f>'TABELA APOIO'!J89</f>
        <v>11.410994665000004</v>
      </c>
    </row>
    <row r="90" spans="2:10" x14ac:dyDescent="0.25">
      <c r="B90" s="65" t="s">
        <v>8</v>
      </c>
      <c r="C90" s="565" t="s">
        <v>58</v>
      </c>
      <c r="D90" s="622"/>
      <c r="E90" s="622"/>
      <c r="F90" s="622"/>
      <c r="G90" s="566"/>
      <c r="H90" s="636"/>
      <c r="I90" s="103">
        <f>'TABELA APOIO'!J90</f>
        <v>1.3584517458333336</v>
      </c>
    </row>
    <row r="91" spans="2:10" x14ac:dyDescent="0.25">
      <c r="B91" s="65" t="s">
        <v>9</v>
      </c>
      <c r="C91" s="501" t="s">
        <v>165</v>
      </c>
      <c r="D91" s="501"/>
      <c r="E91" s="501"/>
      <c r="F91" s="501"/>
      <c r="G91" s="501"/>
      <c r="H91" s="637"/>
      <c r="I91" s="103">
        <f>'TABELA APOIO'!J91</f>
        <v>0</v>
      </c>
    </row>
    <row r="92" spans="2:10" ht="18" customHeight="1" x14ac:dyDescent="0.25">
      <c r="B92" s="629" t="s">
        <v>152</v>
      </c>
      <c r="C92" s="629" t="s">
        <v>15</v>
      </c>
      <c r="D92" s="629"/>
      <c r="E92" s="629"/>
      <c r="F92" s="629"/>
      <c r="G92" s="629"/>
      <c r="H92" s="118"/>
      <c r="I92" s="111">
        <f>I85+I86+I87+I88+I89+I90+I91</f>
        <v>307.46653434493339</v>
      </c>
    </row>
    <row r="94" spans="2:10" x14ac:dyDescent="0.25">
      <c r="B94" s="631" t="s">
        <v>149</v>
      </c>
      <c r="C94" s="631"/>
      <c r="D94" s="631"/>
      <c r="E94" s="631"/>
      <c r="F94" s="631"/>
      <c r="G94" s="631"/>
      <c r="H94" s="631"/>
      <c r="I94" s="631"/>
    </row>
    <row r="95" spans="2:10" x14ac:dyDescent="0.25">
      <c r="B95" s="18" t="s">
        <v>16</v>
      </c>
      <c r="C95" s="624" t="s">
        <v>137</v>
      </c>
      <c r="D95" s="624"/>
      <c r="E95" s="624"/>
      <c r="F95" s="624"/>
      <c r="G95" s="624"/>
      <c r="H95" s="99" t="s">
        <v>66</v>
      </c>
      <c r="I95" s="99" t="s">
        <v>28</v>
      </c>
    </row>
    <row r="96" spans="2:10" x14ac:dyDescent="0.25">
      <c r="B96" s="102" t="s">
        <v>6</v>
      </c>
      <c r="C96" s="625" t="s">
        <v>154</v>
      </c>
      <c r="D96" s="625"/>
      <c r="E96" s="625"/>
      <c r="F96" s="625"/>
      <c r="G96" s="625"/>
      <c r="H96" s="117">
        <v>0</v>
      </c>
      <c r="I96" s="103">
        <f>H96*I29</f>
        <v>0</v>
      </c>
      <c r="J96" s="51"/>
    </row>
    <row r="97" spans="2:9" ht="14.25" customHeight="1" x14ac:dyDescent="0.25">
      <c r="B97" s="629" t="s">
        <v>153</v>
      </c>
      <c r="C97" s="629" t="s">
        <v>15</v>
      </c>
      <c r="D97" s="629"/>
      <c r="E97" s="629"/>
      <c r="F97" s="629"/>
      <c r="G97" s="629"/>
      <c r="H97" s="118">
        <f>SUM(H95:H96)</f>
        <v>0</v>
      </c>
      <c r="I97" s="111">
        <f>SUM(I96)</f>
        <v>0</v>
      </c>
    </row>
    <row r="99" spans="2:9" ht="15.75" x14ac:dyDescent="0.25">
      <c r="B99" s="630" t="s">
        <v>151</v>
      </c>
      <c r="C99" s="630"/>
      <c r="D99" s="630"/>
      <c r="E99" s="630"/>
      <c r="F99" s="630"/>
      <c r="G99" s="630"/>
      <c r="H99" s="630"/>
      <c r="I99" s="630"/>
    </row>
    <row r="100" spans="2:9" x14ac:dyDescent="0.25">
      <c r="B100" s="18"/>
      <c r="C100" s="623" t="s">
        <v>137</v>
      </c>
      <c r="D100" s="623"/>
      <c r="E100" s="623"/>
      <c r="F100" s="623"/>
      <c r="G100" s="623"/>
      <c r="H100" s="623"/>
      <c r="I100" s="99" t="s">
        <v>28</v>
      </c>
    </row>
    <row r="101" spans="2:9" x14ac:dyDescent="0.25">
      <c r="B101" s="65" t="s">
        <v>11</v>
      </c>
      <c r="C101" s="501" t="s">
        <v>161</v>
      </c>
      <c r="D101" s="501"/>
      <c r="E101" s="501"/>
      <c r="F101" s="501"/>
      <c r="G101" s="501"/>
      <c r="H101" s="501"/>
      <c r="I101" s="103">
        <f>I92</f>
        <v>307.46653434493339</v>
      </c>
    </row>
    <row r="102" spans="2:9" x14ac:dyDescent="0.25">
      <c r="B102" s="65" t="s">
        <v>16</v>
      </c>
      <c r="C102" s="475" t="s">
        <v>154</v>
      </c>
      <c r="D102" s="475"/>
      <c r="E102" s="475"/>
      <c r="F102" s="475"/>
      <c r="G102" s="475"/>
      <c r="H102" s="475"/>
      <c r="I102" s="103">
        <f>I97</f>
        <v>0</v>
      </c>
    </row>
    <row r="103" spans="2:9" x14ac:dyDescent="0.25">
      <c r="B103" s="611" t="s">
        <v>150</v>
      </c>
      <c r="C103" s="611"/>
      <c r="D103" s="611"/>
      <c r="E103" s="611"/>
      <c r="F103" s="611"/>
      <c r="G103" s="611"/>
      <c r="H103" s="611"/>
      <c r="I103" s="114">
        <f>SUM(I101:I102)</f>
        <v>307.46653434493339</v>
      </c>
    </row>
    <row r="104" spans="2:9" ht="15" customHeight="1" x14ac:dyDescent="0.25"/>
    <row r="105" spans="2:9" ht="15" customHeight="1" x14ac:dyDescent="0.25"/>
    <row r="106" spans="2:9" ht="15.75" x14ac:dyDescent="0.25">
      <c r="B106" s="621" t="s">
        <v>171</v>
      </c>
      <c r="C106" s="621"/>
      <c r="D106" s="621"/>
      <c r="E106" s="621"/>
      <c r="F106" s="621"/>
      <c r="G106" s="621"/>
      <c r="H106" s="621"/>
      <c r="I106" s="621"/>
    </row>
    <row r="108" spans="2:9" ht="15" customHeight="1" x14ac:dyDescent="0.25">
      <c r="B108" s="18">
        <v>5</v>
      </c>
      <c r="C108" s="624" t="s">
        <v>137</v>
      </c>
      <c r="D108" s="624"/>
      <c r="E108" s="624"/>
      <c r="F108" s="624"/>
      <c r="G108" s="624"/>
      <c r="H108" s="50" t="s">
        <v>27</v>
      </c>
      <c r="I108" s="115" t="s">
        <v>28</v>
      </c>
    </row>
    <row r="109" spans="2:9" ht="15.95" customHeight="1" x14ac:dyDescent="0.25">
      <c r="B109" s="102" t="s">
        <v>6</v>
      </c>
      <c r="C109" s="625" t="s">
        <v>169</v>
      </c>
      <c r="D109" s="625"/>
      <c r="E109" s="625"/>
      <c r="F109" s="625"/>
      <c r="G109" s="625"/>
      <c r="H109" s="102" t="s">
        <v>32</v>
      </c>
      <c r="I109" s="86">
        <f>INSUMOS!K30</f>
        <v>96.31805555555556</v>
      </c>
    </row>
    <row r="110" spans="2:9" x14ac:dyDescent="0.25">
      <c r="B110" s="65" t="s">
        <v>0</v>
      </c>
      <c r="C110" s="565" t="s">
        <v>168</v>
      </c>
      <c r="D110" s="622"/>
      <c r="E110" s="622"/>
      <c r="F110" s="622"/>
      <c r="G110" s="566"/>
      <c r="H110" s="65" t="s">
        <v>32</v>
      </c>
      <c r="I110" s="103">
        <v>0</v>
      </c>
    </row>
    <row r="111" spans="2:9" x14ac:dyDescent="0.25">
      <c r="B111" s="65" t="s">
        <v>1</v>
      </c>
      <c r="C111" s="626" t="s">
        <v>167</v>
      </c>
      <c r="D111" s="627"/>
      <c r="E111" s="627"/>
      <c r="F111" s="627"/>
      <c r="G111" s="628"/>
      <c r="H111" s="65" t="s">
        <v>32</v>
      </c>
      <c r="I111" s="103">
        <v>0</v>
      </c>
    </row>
    <row r="112" spans="2:9" x14ac:dyDescent="0.25">
      <c r="B112" s="65" t="s">
        <v>7</v>
      </c>
      <c r="C112" s="565" t="s">
        <v>24</v>
      </c>
      <c r="D112" s="622"/>
      <c r="E112" s="622"/>
      <c r="F112" s="622"/>
      <c r="G112" s="566"/>
      <c r="H112" s="65" t="s">
        <v>32</v>
      </c>
      <c r="I112" s="103">
        <v>0</v>
      </c>
    </row>
    <row r="113" spans="2:9" ht="15.75" customHeight="1" x14ac:dyDescent="0.25">
      <c r="B113" s="611" t="s">
        <v>170</v>
      </c>
      <c r="C113" s="611"/>
      <c r="D113" s="611"/>
      <c r="E113" s="611"/>
      <c r="F113" s="611"/>
      <c r="G113" s="611"/>
      <c r="H113" s="611"/>
      <c r="I113" s="114">
        <f>SUM(I109:I112)</f>
        <v>96.31805555555556</v>
      </c>
    </row>
    <row r="114" spans="2:9" ht="15" customHeight="1" x14ac:dyDescent="0.25">
      <c r="B114" s="42"/>
      <c r="C114" s="42"/>
      <c r="D114" s="42"/>
      <c r="E114" s="42"/>
      <c r="F114" s="42"/>
      <c r="G114" s="42"/>
      <c r="H114" s="42"/>
      <c r="I114" s="119"/>
    </row>
    <row r="115" spans="2:9" ht="15" customHeight="1" x14ac:dyDescent="0.25">
      <c r="B115" s="42"/>
      <c r="C115" s="42"/>
      <c r="D115" s="42"/>
      <c r="E115" s="42"/>
      <c r="F115" s="42"/>
      <c r="G115" s="42"/>
      <c r="H115" s="42"/>
      <c r="I115" s="119"/>
    </row>
    <row r="116" spans="2:9" ht="15" customHeight="1" x14ac:dyDescent="0.25">
      <c r="B116" s="621" t="s">
        <v>289</v>
      </c>
      <c r="C116" s="621"/>
      <c r="D116" s="621"/>
      <c r="E116" s="621"/>
      <c r="F116" s="621"/>
      <c r="G116" s="621"/>
      <c r="H116" s="621"/>
      <c r="I116" s="621"/>
    </row>
    <row r="117" spans="2:9" ht="15.75" x14ac:dyDescent="0.25">
      <c r="B117" s="73"/>
      <c r="C117" s="73"/>
      <c r="D117" s="73"/>
      <c r="E117" s="73"/>
      <c r="F117" s="73"/>
      <c r="G117" s="73"/>
      <c r="H117" s="73"/>
      <c r="I117" s="73"/>
    </row>
    <row r="118" spans="2:9" ht="15" customHeight="1" x14ac:dyDescent="0.25">
      <c r="B118" s="18"/>
      <c r="C118" s="623" t="s">
        <v>137</v>
      </c>
      <c r="D118" s="623"/>
      <c r="E118" s="623"/>
      <c r="F118" s="623"/>
      <c r="G118" s="623"/>
      <c r="H118" s="623"/>
      <c r="I118" s="99" t="s">
        <v>28</v>
      </c>
    </row>
    <row r="119" spans="2:9" ht="15" customHeight="1" x14ac:dyDescent="0.25">
      <c r="B119" s="65" t="s">
        <v>6</v>
      </c>
      <c r="C119" s="501" t="s">
        <v>182</v>
      </c>
      <c r="D119" s="501"/>
      <c r="E119" s="501"/>
      <c r="F119" s="501"/>
      <c r="G119" s="501"/>
      <c r="H119" s="501"/>
      <c r="I119" s="103">
        <f>I29</f>
        <v>1756.4920000000002</v>
      </c>
    </row>
    <row r="120" spans="2:9" ht="15" customHeight="1" x14ac:dyDescent="0.25">
      <c r="B120" s="65" t="s">
        <v>0</v>
      </c>
      <c r="C120" s="501" t="s">
        <v>183</v>
      </c>
      <c r="D120" s="501"/>
      <c r="E120" s="501"/>
      <c r="F120" s="501"/>
      <c r="G120" s="501"/>
      <c r="H120" s="501"/>
      <c r="I120" s="103">
        <f>I67</f>
        <v>1955.6089399999998</v>
      </c>
    </row>
    <row r="121" spans="2:9" ht="15" customHeight="1" x14ac:dyDescent="0.25">
      <c r="B121" s="65" t="s">
        <v>1</v>
      </c>
      <c r="C121" s="501" t="s">
        <v>184</v>
      </c>
      <c r="D121" s="501"/>
      <c r="E121" s="501"/>
      <c r="F121" s="501"/>
      <c r="G121" s="501"/>
      <c r="H121" s="501"/>
      <c r="I121" s="103">
        <f>I78</f>
        <v>122.55044684000002</v>
      </c>
    </row>
    <row r="122" spans="2:9" ht="15" customHeight="1" x14ac:dyDescent="0.25">
      <c r="B122" s="65" t="s">
        <v>7</v>
      </c>
      <c r="C122" s="501" t="s">
        <v>185</v>
      </c>
      <c r="D122" s="501"/>
      <c r="E122" s="501"/>
      <c r="F122" s="501"/>
      <c r="G122" s="501"/>
      <c r="H122" s="501"/>
      <c r="I122" s="103">
        <f>I103</f>
        <v>307.46653434493339</v>
      </c>
    </row>
    <row r="123" spans="2:9" ht="15" customHeight="1" x14ac:dyDescent="0.25">
      <c r="B123" s="65" t="s">
        <v>2</v>
      </c>
      <c r="C123" s="501" t="s">
        <v>186</v>
      </c>
      <c r="D123" s="501"/>
      <c r="E123" s="501"/>
      <c r="F123" s="501"/>
      <c r="G123" s="501"/>
      <c r="H123" s="501"/>
      <c r="I123" s="103">
        <f>I113</f>
        <v>96.31805555555556</v>
      </c>
    </row>
    <row r="124" spans="2:9" ht="15" customHeight="1" x14ac:dyDescent="0.25">
      <c r="B124" s="611" t="s">
        <v>290</v>
      </c>
      <c r="C124" s="611"/>
      <c r="D124" s="611"/>
      <c r="E124" s="611"/>
      <c r="F124" s="611"/>
      <c r="G124" s="611"/>
      <c r="H124" s="611"/>
      <c r="I124" s="114">
        <f>SUM(I119:I123)</f>
        <v>4238.4359767404894</v>
      </c>
    </row>
    <row r="125" spans="2:9" ht="15" customHeight="1" x14ac:dyDescent="0.25">
      <c r="B125" s="42"/>
      <c r="C125" s="42"/>
      <c r="D125" s="42"/>
      <c r="E125" s="42"/>
      <c r="F125" s="42"/>
      <c r="G125" s="42"/>
      <c r="H125" s="42"/>
      <c r="I125" s="119"/>
    </row>
    <row r="126" spans="2:9" ht="15" customHeight="1" x14ac:dyDescent="0.25">
      <c r="B126" s="42"/>
      <c r="C126" s="42"/>
      <c r="D126" s="42"/>
      <c r="E126" s="42"/>
      <c r="F126" s="42"/>
      <c r="G126" s="42"/>
      <c r="H126" s="42"/>
      <c r="I126" s="119"/>
    </row>
    <row r="127" spans="2:9" ht="15.75" customHeight="1" x14ac:dyDescent="0.25">
      <c r="B127" s="621" t="s">
        <v>172</v>
      </c>
      <c r="C127" s="621"/>
      <c r="D127" s="621"/>
      <c r="E127" s="621"/>
      <c r="F127" s="621"/>
      <c r="G127" s="621"/>
      <c r="H127" s="621"/>
      <c r="I127" s="621"/>
    </row>
    <row r="128" spans="2:9" x14ac:dyDescent="0.25">
      <c r="B128" s="42"/>
      <c r="C128" s="42"/>
      <c r="D128" s="42"/>
      <c r="E128" s="42"/>
      <c r="F128" s="42"/>
      <c r="G128" s="42"/>
      <c r="H128" s="42"/>
      <c r="I128" s="119"/>
    </row>
    <row r="129" spans="2:10" ht="15.75" customHeight="1" x14ac:dyDescent="0.25">
      <c r="B129" s="614" t="s">
        <v>137</v>
      </c>
      <c r="C129" s="614"/>
      <c r="D129" s="614"/>
      <c r="E129" s="614"/>
      <c r="F129" s="614"/>
      <c r="G129" s="614"/>
      <c r="H129" s="99" t="s">
        <v>66</v>
      </c>
      <c r="I129" s="99" t="s">
        <v>28</v>
      </c>
      <c r="J129" s="51"/>
    </row>
    <row r="130" spans="2:10" ht="15.75" customHeight="1" x14ac:dyDescent="0.25">
      <c r="B130" s="121" t="s">
        <v>6</v>
      </c>
      <c r="C130" s="614" t="s">
        <v>33</v>
      </c>
      <c r="D130" s="614"/>
      <c r="E130" s="614"/>
      <c r="F130" s="614"/>
      <c r="G130" s="614"/>
      <c r="H130" s="120">
        <f>'TABELA APOIO'!I113</f>
        <v>0.03</v>
      </c>
      <c r="I130" s="122">
        <f>I124*H130</f>
        <v>127.15307930221468</v>
      </c>
      <c r="J130" s="51"/>
    </row>
    <row r="131" spans="2:10" ht="15.75" customHeight="1" x14ac:dyDescent="0.25">
      <c r="B131" s="121" t="s">
        <v>0</v>
      </c>
      <c r="C131" s="614" t="s">
        <v>30</v>
      </c>
      <c r="D131" s="614"/>
      <c r="E131" s="614"/>
      <c r="F131" s="614"/>
      <c r="G131" s="614"/>
      <c r="H131" s="120">
        <f>'TABELA APOIO'!I114</f>
        <v>6.7900000000000002E-2</v>
      </c>
      <c r="I131" s="122">
        <f>(I124+I130)*H131</f>
        <v>296.4234969052996</v>
      </c>
      <c r="J131" s="51"/>
    </row>
    <row r="132" spans="2:10" ht="15.75" customHeight="1" x14ac:dyDescent="0.25">
      <c r="B132" s="123" t="s">
        <v>1</v>
      </c>
      <c r="C132" s="614" t="s">
        <v>34</v>
      </c>
      <c r="D132" s="614"/>
      <c r="E132" s="614"/>
      <c r="F132" s="614"/>
      <c r="G132" s="614"/>
      <c r="H132" s="120">
        <f>SUM(H133:H138)</f>
        <v>0.14250000000000002</v>
      </c>
      <c r="I132" s="122">
        <f>$I$141*H132</f>
        <v>774.73677993596584</v>
      </c>
      <c r="J132" s="51"/>
    </row>
    <row r="133" spans="2:10" ht="15.75" customHeight="1" x14ac:dyDescent="0.25">
      <c r="B133" s="615" t="s">
        <v>31</v>
      </c>
      <c r="C133" s="616" t="s">
        <v>173</v>
      </c>
      <c r="D133" s="616"/>
      <c r="E133" s="616"/>
      <c r="F133" s="616"/>
      <c r="G133" s="616"/>
      <c r="H133" s="124"/>
      <c r="I133" s="125"/>
      <c r="J133" s="51"/>
    </row>
    <row r="134" spans="2:10" ht="15.75" customHeight="1" x14ac:dyDescent="0.25">
      <c r="B134" s="615"/>
      <c r="C134" s="126"/>
      <c r="D134" s="617" t="s">
        <v>174</v>
      </c>
      <c r="E134" s="618"/>
      <c r="F134" s="618"/>
      <c r="G134" s="619"/>
      <c r="H134" s="124">
        <f>'TABELA APOIO'!I116</f>
        <v>1.6500000000000001E-2</v>
      </c>
      <c r="I134" s="122">
        <f>$I$141*H134</f>
        <v>89.706363992585509</v>
      </c>
      <c r="J134" s="51"/>
    </row>
    <row r="135" spans="2:10" ht="15.75" customHeight="1" x14ac:dyDescent="0.25">
      <c r="B135" s="615"/>
      <c r="C135" s="126"/>
      <c r="D135" s="617" t="s">
        <v>175</v>
      </c>
      <c r="E135" s="618"/>
      <c r="F135" s="618"/>
      <c r="G135" s="619"/>
      <c r="H135" s="124">
        <f>'TABELA APOIO'!I117</f>
        <v>7.5999999999999998E-2</v>
      </c>
      <c r="I135" s="122">
        <f>$I$141*H135</f>
        <v>413.19294929918169</v>
      </c>
      <c r="J135" s="51"/>
    </row>
    <row r="136" spans="2:10" ht="15.75" customHeight="1" x14ac:dyDescent="0.25">
      <c r="B136" s="615"/>
      <c r="C136" s="616" t="s">
        <v>176</v>
      </c>
      <c r="D136" s="616"/>
      <c r="E136" s="616"/>
      <c r="F136" s="616"/>
      <c r="G136" s="616"/>
      <c r="H136" s="124">
        <f>'TABELA APOIO'!I118</f>
        <v>0</v>
      </c>
      <c r="I136" s="122">
        <f>$I$141*H136</f>
        <v>0</v>
      </c>
      <c r="J136" s="51"/>
    </row>
    <row r="137" spans="2:10" ht="15.75" customHeight="1" x14ac:dyDescent="0.25">
      <c r="B137" s="615"/>
      <c r="C137" s="620" t="s">
        <v>299</v>
      </c>
      <c r="D137" s="620"/>
      <c r="E137" s="620"/>
      <c r="F137" s="620"/>
      <c r="G137" s="620"/>
      <c r="H137" s="127">
        <f>'TABELA APOIO'!I119</f>
        <v>0.05</v>
      </c>
      <c r="I137" s="122">
        <f>$I$141*H137</f>
        <v>271.83746664419851</v>
      </c>
      <c r="J137" s="51"/>
    </row>
    <row r="138" spans="2:10" ht="15.75" customHeight="1" x14ac:dyDescent="0.25">
      <c r="B138" s="615"/>
      <c r="C138" s="616" t="s">
        <v>177</v>
      </c>
      <c r="D138" s="616"/>
      <c r="E138" s="616"/>
      <c r="F138" s="616"/>
      <c r="G138" s="616"/>
      <c r="H138" s="124">
        <f>'TABELA APOIO'!I120</f>
        <v>0</v>
      </c>
      <c r="I138" s="122">
        <f>$I$141*H138</f>
        <v>0</v>
      </c>
      <c r="J138" s="51"/>
    </row>
    <row r="139" spans="2:10" ht="15.75" customHeight="1" x14ac:dyDescent="0.25">
      <c r="B139" s="611" t="s">
        <v>291</v>
      </c>
      <c r="C139" s="611"/>
      <c r="D139" s="611"/>
      <c r="E139" s="611"/>
      <c r="F139" s="611"/>
      <c r="G139" s="611"/>
      <c r="H139" s="611"/>
      <c r="I139" s="114">
        <f>I130+I131+I132</f>
        <v>1198.3133561434802</v>
      </c>
      <c r="J139" s="51"/>
    </row>
    <row r="140" spans="2:10" ht="15" customHeight="1" thickBot="1" x14ac:dyDescent="0.3">
      <c r="B140" s="128"/>
      <c r="C140" s="129"/>
      <c r="D140" s="129"/>
      <c r="E140" s="129"/>
      <c r="F140" s="129"/>
      <c r="G140" s="129"/>
      <c r="H140" s="130"/>
      <c r="I140" s="131"/>
      <c r="J140" s="51"/>
    </row>
    <row r="141" spans="2:10" ht="20.25" customHeight="1" thickBot="1" x14ac:dyDescent="0.3">
      <c r="B141" s="612" t="s">
        <v>187</v>
      </c>
      <c r="C141" s="613" t="s">
        <v>19</v>
      </c>
      <c r="D141" s="613"/>
      <c r="E141" s="613"/>
      <c r="F141" s="613"/>
      <c r="G141" s="613"/>
      <c r="H141" s="613"/>
      <c r="I141" s="169">
        <f>(I124+I130+I131)/(1-H132)</f>
        <v>5436.7493328839701</v>
      </c>
      <c r="J141" s="109"/>
    </row>
  </sheetData>
  <sheetProtection algorithmName="SHA-512" hashValue="XfYKWU6qUHp5AdVvXJGEZiBXARKFmjW7aQYjnu7jUp0TtsbV6SgrCBR3yJ541RPF5lJ/3h0tjbD/eRYA1Kmh7w==" saltValue="f6RbJjgbvAbmBwP8gJSocQ==" spinCount="100000" sheet="1" objects="1" scenarios="1"/>
  <mergeCells count="127">
    <mergeCell ref="B1:I1"/>
    <mergeCell ref="B2:I2"/>
    <mergeCell ref="B3:I3"/>
    <mergeCell ref="B4:I4"/>
    <mergeCell ref="B7:I7"/>
    <mergeCell ref="B8:I8"/>
    <mergeCell ref="B12:G12"/>
    <mergeCell ref="H12:I12"/>
    <mergeCell ref="B14:G14"/>
    <mergeCell ref="H14:I14"/>
    <mergeCell ref="B6:I6"/>
    <mergeCell ref="B15:G15"/>
    <mergeCell ref="H15:I15"/>
    <mergeCell ref="B9:G9"/>
    <mergeCell ref="H9:I9"/>
    <mergeCell ref="B10:G10"/>
    <mergeCell ref="H10:I10"/>
    <mergeCell ref="B11:G11"/>
    <mergeCell ref="H11:I11"/>
    <mergeCell ref="B19:I19"/>
    <mergeCell ref="B20:I20"/>
    <mergeCell ref="C22:G22"/>
    <mergeCell ref="C23:G23"/>
    <mergeCell ref="C24:G24"/>
    <mergeCell ref="C25:G25"/>
    <mergeCell ref="B16:G16"/>
    <mergeCell ref="H16:I16"/>
    <mergeCell ref="B17:G17"/>
    <mergeCell ref="H17:I17"/>
    <mergeCell ref="B18:G18"/>
    <mergeCell ref="H18:I18"/>
    <mergeCell ref="C34:G34"/>
    <mergeCell ref="C35:G35"/>
    <mergeCell ref="C36:G36"/>
    <mergeCell ref="B37:G37"/>
    <mergeCell ref="C38:G38"/>
    <mergeCell ref="B39:H39"/>
    <mergeCell ref="C26:G26"/>
    <mergeCell ref="C27:G27"/>
    <mergeCell ref="C28:G28"/>
    <mergeCell ref="B29:H29"/>
    <mergeCell ref="B31:I31"/>
    <mergeCell ref="B33:I33"/>
    <mergeCell ref="C47:G47"/>
    <mergeCell ref="C48:G48"/>
    <mergeCell ref="C49:G49"/>
    <mergeCell ref="C50:G50"/>
    <mergeCell ref="B51:G51"/>
    <mergeCell ref="B53:I53"/>
    <mergeCell ref="B41:I41"/>
    <mergeCell ref="C42:G42"/>
    <mergeCell ref="C43:G43"/>
    <mergeCell ref="C44:G44"/>
    <mergeCell ref="C45:G45"/>
    <mergeCell ref="C46:G46"/>
    <mergeCell ref="B60:H60"/>
    <mergeCell ref="B62:I62"/>
    <mergeCell ref="C63:H63"/>
    <mergeCell ref="C64:H64"/>
    <mergeCell ref="C65:H65"/>
    <mergeCell ref="C66:H66"/>
    <mergeCell ref="C54:G54"/>
    <mergeCell ref="C55:G55"/>
    <mergeCell ref="C56:G56"/>
    <mergeCell ref="C57:G57"/>
    <mergeCell ref="C59:G59"/>
    <mergeCell ref="C58:G58"/>
    <mergeCell ref="H55:H59"/>
    <mergeCell ref="C76:G76"/>
    <mergeCell ref="C77:G77"/>
    <mergeCell ref="B78:H78"/>
    <mergeCell ref="B81:I81"/>
    <mergeCell ref="B83:I83"/>
    <mergeCell ref="C84:G84"/>
    <mergeCell ref="B67:H67"/>
    <mergeCell ref="B70:I70"/>
    <mergeCell ref="C72:G72"/>
    <mergeCell ref="C73:G73"/>
    <mergeCell ref="C74:G74"/>
    <mergeCell ref="C75:G75"/>
    <mergeCell ref="C89:G89"/>
    <mergeCell ref="C90:G90"/>
    <mergeCell ref="C91:G91"/>
    <mergeCell ref="B92:G92"/>
    <mergeCell ref="B94:I94"/>
    <mergeCell ref="C95:G95"/>
    <mergeCell ref="C85:G85"/>
    <mergeCell ref="C86:G86"/>
    <mergeCell ref="C87:G87"/>
    <mergeCell ref="C88:G88"/>
    <mergeCell ref="H85:H91"/>
    <mergeCell ref="B103:H103"/>
    <mergeCell ref="B106:I106"/>
    <mergeCell ref="C108:G108"/>
    <mergeCell ref="C109:G109"/>
    <mergeCell ref="C110:G110"/>
    <mergeCell ref="C111:G111"/>
    <mergeCell ref="C96:G96"/>
    <mergeCell ref="B97:G97"/>
    <mergeCell ref="B99:I99"/>
    <mergeCell ref="C100:H100"/>
    <mergeCell ref="C101:H101"/>
    <mergeCell ref="C102:H102"/>
    <mergeCell ref="C121:H121"/>
    <mergeCell ref="C122:H122"/>
    <mergeCell ref="C123:H123"/>
    <mergeCell ref="B124:H124"/>
    <mergeCell ref="B127:I127"/>
    <mergeCell ref="B129:G129"/>
    <mergeCell ref="C112:G112"/>
    <mergeCell ref="B113:H113"/>
    <mergeCell ref="B116:I116"/>
    <mergeCell ref="C118:H118"/>
    <mergeCell ref="C119:H119"/>
    <mergeCell ref="C120:H120"/>
    <mergeCell ref="B139:H139"/>
    <mergeCell ref="B141:H141"/>
    <mergeCell ref="C130:G130"/>
    <mergeCell ref="C131:G131"/>
    <mergeCell ref="C132:G132"/>
    <mergeCell ref="B133:B138"/>
    <mergeCell ref="C133:G133"/>
    <mergeCell ref="D134:G134"/>
    <mergeCell ref="D135:G135"/>
    <mergeCell ref="C136:G136"/>
    <mergeCell ref="C137:G137"/>
    <mergeCell ref="C138:G138"/>
  </mergeCells>
  <pageMargins left="0.51181102362204722" right="0.51181102362204722" top="0.78740157480314965" bottom="0.78740157480314965" header="0.31496062992125984" footer="0.31496062992125984"/>
  <pageSetup paperSize="9" scale="59" orientation="portrait" r:id="rId1"/>
  <headerFooter>
    <oddFooter>&amp;C&amp;A - Pr. El 01/2019</oddFooter>
  </headerFooter>
  <rowBreaks count="1" manualBreakCount="1">
    <brk id="69" max="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ORIENTAÇÕES</vt:lpstr>
      <vt:lpstr>RESUMO</vt:lpstr>
      <vt:lpstr>RESUMO ANALÍTICO</vt:lpstr>
      <vt:lpstr>TABELA APOIO</vt:lpstr>
      <vt:lpstr>BENEFÍCIOS</vt:lpstr>
      <vt:lpstr>INSUMOS</vt:lpstr>
      <vt:lpstr>CUSTOS VARIÁVEIS</vt:lpstr>
      <vt:lpstr>Motorista</vt:lpstr>
      <vt:lpstr>BENEFÍCIOS!Area_de_impressao</vt:lpstr>
      <vt:lpstr>'CUSTOS VARIÁVEIS'!Area_de_impressao</vt:lpstr>
      <vt:lpstr>INSUMOS!Area_de_impressao</vt:lpstr>
      <vt:lpstr>Motorista!Area_de_impressao</vt:lpstr>
      <vt:lpstr>ORIENTAÇÕES!Area_de_impressao</vt:lpstr>
      <vt:lpstr>RESUMO!Area_de_impressao</vt:lpstr>
      <vt:lpstr>'RESUMO ANALÍTICO'!Area_de_impressao</vt:lpstr>
      <vt:lpstr>'TABELA APOIO'!Area_de_impressao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evania</dc:creator>
  <cp:lastModifiedBy>Alessandra Barbosa Moro</cp:lastModifiedBy>
  <cp:lastPrinted>2020-10-05T19:08:13Z</cp:lastPrinted>
  <dcterms:created xsi:type="dcterms:W3CDTF">2011-06-30T11:07:35Z</dcterms:created>
  <dcterms:modified xsi:type="dcterms:W3CDTF">2020-10-05T19:11:39Z</dcterms:modified>
</cp:coreProperties>
</file>